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7932"/>
  <workbookPr filterPrivacy="1" codeName="ThisWorkbook" autoCompressPictures="0"/>
  <xr:revisionPtr revIDLastSave="0" documentId="8_{6BDE1166-D661-4357-9E2C-F1C34DC7DF26}" xr6:coauthVersionLast="47" xr6:coauthVersionMax="47" xr10:uidLastSave="{00000000-0000-0000-0000-000000000000}"/>
  <bookViews>
    <workbookView xWindow="-120" yWindow="-120" windowWidth="29040" windowHeight="15720" tabRatio="788" firstSheet="2" activeTab="11" xr2:uid="{00000000-000D-0000-FFFF-FFFF00000000}"/>
  </bookViews>
  <sheets>
    <sheet name="Enero" sheetId="14" r:id="rId1"/>
    <sheet name="Febrero" sheetId="15" r:id="rId2"/>
    <sheet name="Marzo" sheetId="16" r:id="rId3"/>
    <sheet name="Abril" sheetId="17" r:id="rId4"/>
    <sheet name="Mayo" sheetId="18" r:id="rId5"/>
    <sheet name="Junio" sheetId="19" r:id="rId6"/>
    <sheet name="Julio" sheetId="20" r:id="rId7"/>
    <sheet name="Agosto" sheetId="21" r:id="rId8"/>
    <sheet name="Septiembre" sheetId="22" r:id="rId9"/>
    <sheet name="Octubre" sheetId="23" r:id="rId10"/>
    <sheet name="Noviembre" sheetId="24" r:id="rId11"/>
    <sheet name="Diciembre" sheetId="25" r:id="rId12"/>
  </sheets>
  <definedNames>
    <definedName name="_xlnm.Print_Area" localSheetId="3">Abril!$A:$I</definedName>
    <definedName name="_xlnm.Print_Area" localSheetId="7">Agosto!$A:$I</definedName>
    <definedName name="_xlnm.Print_Area" localSheetId="11">Diciembre!$A:$I</definedName>
    <definedName name="_xlnm.Print_Area" localSheetId="0">Enero!$A:$I</definedName>
    <definedName name="_xlnm.Print_Area" localSheetId="1">Febrero!$A:$I</definedName>
    <definedName name="_xlnm.Print_Area" localSheetId="6">Julio!$A:$I</definedName>
    <definedName name="_xlnm.Print_Area" localSheetId="5">Junio!$A:$I</definedName>
    <definedName name="_xlnm.Print_Area" localSheetId="2">Marzo!$A:$I</definedName>
    <definedName name="_xlnm.Print_Area" localSheetId="4">Mayo!$A:$I</definedName>
    <definedName name="_xlnm.Print_Area" localSheetId="10">Noviembre!$A:$I</definedName>
    <definedName name="_xlnm.Print_Area" localSheetId="9">Octubre!$A:$I</definedName>
    <definedName name="_xlnm.Print_Area" localSheetId="8">Septiembre!$A:$I</definedName>
    <definedName name="CalendarYear">Enero!$K$5</definedName>
    <definedName name="ColumnTitleRegion1..H12.1">Enero!$B$3</definedName>
    <definedName name="ColumnTitleRegion1..H12.10">Octubre!$B$3</definedName>
    <definedName name="ColumnTitleRegion1..H12.11">Noviembre!$B$3</definedName>
    <definedName name="ColumnTitleRegion1..H12.12">Diciembre!$B$3</definedName>
    <definedName name="ColumnTitleRegion1..H12.2">Febrero!$B$3</definedName>
    <definedName name="ColumnTitleRegion1..H12.3">Marzo!$B$3</definedName>
    <definedName name="ColumnTitleRegion1..H12.4">Abril!$B$3</definedName>
    <definedName name="ColumnTitleRegion1..H12.5">Mayo!$B$3</definedName>
    <definedName name="ColumnTitleRegion1..H12.6">Junio!$B$3</definedName>
    <definedName name="ColumnTitleRegion1..H12.7">Julio!$B$3</definedName>
    <definedName name="ColumnTitleRegion1..H12.8">Agosto!$B$3</definedName>
    <definedName name="ColumnTitleRegion1..H12.9">Septiembre!$B$3</definedName>
    <definedName name="ColumnTitleRegion2..C14.1">Enero!$B$3</definedName>
    <definedName name="ColumnTitleRegion2..C14.10">Octubre!$B$3</definedName>
    <definedName name="ColumnTitleRegion2..C14.11">Noviembre!$B$3</definedName>
    <definedName name="ColumnTitleRegion2..C14.12">Diciembre!$B$3</definedName>
    <definedName name="ColumnTitleRegion2..C14.2">Febrero!$B$3</definedName>
    <definedName name="ColumnTitleRegion2..C14.3">Marzo!$B$3</definedName>
    <definedName name="ColumnTitleRegion2..C14.4">Abril!$B$3</definedName>
    <definedName name="ColumnTitleRegion2..C14.5">Mayo!$B$3</definedName>
    <definedName name="ColumnTitleRegion2..C14.6">Junio!$B$3</definedName>
    <definedName name="ColumnTitleRegion2..C14.7">Julio!$B$3</definedName>
    <definedName name="ColumnTitleRegion2..C14.8">Agosto!$B$3</definedName>
    <definedName name="ColumnTitleRegion2..C14.9">Septiembre!$B$3</definedName>
    <definedName name="DaysAndWeeks">{0,1,2,3,4,5,6} + {0;1;2;3;4;5}*7</definedName>
    <definedName name="InicioDeLaSemana">Enero!$L$5</definedName>
    <definedName name="RowTitleRegion1..K3">Enero!$K$4</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 xmlns:mx="http://schemas.microsoft.com/office/mac/excel/2008/main" uri="{7523E5D3-25F3-A5E0-1632-64F254C22452}">
      <mx:ArchID Flags="2"/>
    </ext>
  </extLst>
</workbook>
</file>

<file path=xl/calcChain.xml><?xml version="1.0" encoding="utf-8"?>
<calcChain xmlns="http://schemas.openxmlformats.org/spreadsheetml/2006/main">
  <c r="B2" i="25" l="1"/>
  <c r="B2" i="24"/>
  <c r="B2" i="23"/>
  <c r="B2" i="22"/>
  <c r="B2" i="21"/>
  <c r="B2" i="20"/>
  <c r="B2" i="19"/>
  <c r="B2" i="18"/>
  <c r="B2" i="17"/>
  <c r="B2" i="16"/>
  <c r="B2" i="15"/>
  <c r="B2" i="14"/>
  <c r="B14" i="16" a="1"/>
  <c r="C14" i="16" s="1"/>
  <c r="B12" i="16" a="1"/>
  <c r="G12" i="16" s="1"/>
  <c r="B10" i="16" a="1"/>
  <c r="G10" i="16" s="1"/>
  <c r="B8" i="16" a="1"/>
  <c r="G8" i="16" s="1"/>
  <c r="B6" i="16" a="1"/>
  <c r="G6" i="16" s="1"/>
  <c r="B4" i="16" a="1"/>
  <c r="G4" i="16" s="1"/>
  <c r="B14" i="17" a="1"/>
  <c r="B14" i="17" s="1"/>
  <c r="B12" i="17" a="1"/>
  <c r="G12" i="17" s="1"/>
  <c r="B10" i="17" a="1"/>
  <c r="G10" i="17" s="1"/>
  <c r="B8" i="17" a="1"/>
  <c r="G8" i="17" s="1"/>
  <c r="B6" i="17" a="1"/>
  <c r="G6" i="17" s="1"/>
  <c r="B4" i="17" a="1"/>
  <c r="G4" i="17" s="1"/>
  <c r="B14" i="18" a="1"/>
  <c r="C14" i="18" s="1"/>
  <c r="B12" i="18" a="1"/>
  <c r="G12" i="18" s="1"/>
  <c r="B10" i="18" a="1"/>
  <c r="G10" i="18" s="1"/>
  <c r="B8" i="18" a="1"/>
  <c r="G8" i="18" s="1"/>
  <c r="B6" i="18" a="1"/>
  <c r="G6" i="18" s="1"/>
  <c r="B4" i="18" a="1"/>
  <c r="G4" i="18" s="1"/>
  <c r="B14" i="19" a="1"/>
  <c r="B14" i="19" s="1"/>
  <c r="B12" i="19" a="1"/>
  <c r="B10" i="19" a="1"/>
  <c r="B8" i="19" a="1"/>
  <c r="B6" i="19" a="1"/>
  <c r="B4" i="19" a="1"/>
  <c r="B14" i="20" a="1"/>
  <c r="C14" i="20" s="1"/>
  <c r="B12" i="20" a="1"/>
  <c r="G12" i="20" s="1"/>
  <c r="B10" i="20" a="1"/>
  <c r="G10" i="20" s="1"/>
  <c r="B8" i="20" a="1"/>
  <c r="G8" i="20" s="1"/>
  <c r="B6" i="20" a="1"/>
  <c r="G6" i="20" s="1"/>
  <c r="B4" i="20" a="1"/>
  <c r="H4" i="20" s="1"/>
  <c r="B14" i="21" a="1"/>
  <c r="C14" i="21" s="1"/>
  <c r="B12" i="21" a="1"/>
  <c r="G12" i="21" s="1"/>
  <c r="B10" i="21" a="1"/>
  <c r="G10" i="21" s="1"/>
  <c r="B8" i="21" a="1"/>
  <c r="G8" i="21" s="1"/>
  <c r="B6" i="21" a="1"/>
  <c r="G6" i="21" s="1"/>
  <c r="B4" i="21" a="1"/>
  <c r="G4" i="21" s="1"/>
  <c r="B14" i="22" a="1"/>
  <c r="B14" i="22" s="1"/>
  <c r="B12" i="22" a="1"/>
  <c r="H12" i="22" s="1"/>
  <c r="B10" i="22" a="1"/>
  <c r="H10" i="22" s="1"/>
  <c r="B8" i="22" a="1"/>
  <c r="H8" i="22" s="1"/>
  <c r="B6" i="22" a="1"/>
  <c r="H6" i="22" s="1"/>
  <c r="B4" i="22" a="1"/>
  <c r="H4" i="22" s="1"/>
  <c r="B14" i="23" a="1"/>
  <c r="C14" i="23" s="1"/>
  <c r="B12" i="23" a="1"/>
  <c r="G12" i="23" s="1"/>
  <c r="B10" i="23" a="1"/>
  <c r="G10" i="23" s="1"/>
  <c r="B8" i="23" a="1"/>
  <c r="G8" i="23" s="1"/>
  <c r="B6" i="23" a="1"/>
  <c r="G6" i="23" s="1"/>
  <c r="B4" i="23" a="1"/>
  <c r="G4" i="23" s="1"/>
  <c r="B14" i="24" a="1"/>
  <c r="B14" i="24" s="1"/>
  <c r="B12" i="24" a="1"/>
  <c r="H12" i="24" s="1"/>
  <c r="B10" i="24" a="1"/>
  <c r="H10" i="24" s="1"/>
  <c r="B8" i="24" a="1"/>
  <c r="H8" i="24" s="1"/>
  <c r="B6" i="24" a="1"/>
  <c r="H6" i="24" s="1"/>
  <c r="B4" i="24" a="1"/>
  <c r="H4" i="24" s="1"/>
  <c r="B14" i="25" a="1"/>
  <c r="C14" i="25" s="1"/>
  <c r="B12" i="25" a="1"/>
  <c r="G12" i="25" s="1"/>
  <c r="B10" i="25" a="1"/>
  <c r="G10" i="25" s="1"/>
  <c r="B8" i="25" a="1"/>
  <c r="G8" i="25" s="1"/>
  <c r="B6" i="25" a="1"/>
  <c r="G6" i="25" s="1"/>
  <c r="B4" i="25" a="1"/>
  <c r="G4" i="25" s="1"/>
  <c r="B14" i="15" a="1"/>
  <c r="B14" i="15" s="1"/>
  <c r="B12" i="15" a="1"/>
  <c r="H12" i="15" s="1"/>
  <c r="B10" i="15" a="1"/>
  <c r="H10" i="15" s="1"/>
  <c r="B8" i="15" a="1"/>
  <c r="H8" i="15" s="1"/>
  <c r="B6" i="15" a="1"/>
  <c r="H6" i="15" s="1"/>
  <c r="B4" i="15" a="1"/>
  <c r="H4" i="15" s="1"/>
  <c r="B14" i="14" a="1"/>
  <c r="C14" i="14" s="1"/>
  <c r="B12" i="14" a="1"/>
  <c r="G12" i="14" s="1"/>
  <c r="B10" i="14" a="1"/>
  <c r="G10" i="14" s="1"/>
  <c r="B8" i="14" a="1"/>
  <c r="G8" i="14" s="1"/>
  <c r="B6" i="14" a="1"/>
  <c r="G6" i="14" s="1"/>
  <c r="B4" i="14" a="1"/>
  <c r="G4" i="14" s="1"/>
  <c r="G3" i="14" s="1"/>
  <c r="F4" i="21" l="1"/>
  <c r="F12" i="14"/>
  <c r="D10" i="25"/>
  <c r="F8" i="20"/>
  <c r="D6" i="18"/>
  <c r="B12" i="16"/>
  <c r="D12" i="14"/>
  <c r="F6" i="23"/>
  <c r="F8" i="25"/>
  <c r="B12" i="25"/>
  <c r="B8" i="23"/>
  <c r="B10" i="23"/>
  <c r="B8" i="21"/>
  <c r="F12" i="21"/>
  <c r="F4" i="18"/>
  <c r="B8" i="18"/>
  <c r="F12" i="18"/>
  <c r="B8" i="16"/>
  <c r="B10" i="16"/>
  <c r="D4" i="14"/>
  <c r="D3" i="14" s="1"/>
  <c r="D6" i="14"/>
  <c r="B14" i="14"/>
  <c r="B4" i="25"/>
  <c r="D8" i="23"/>
  <c r="D10" i="23"/>
  <c r="D6" i="21"/>
  <c r="D8" i="21"/>
  <c r="B8" i="20"/>
  <c r="B10" i="20"/>
  <c r="D8" i="18"/>
  <c r="B4" i="16"/>
  <c r="D8" i="16"/>
  <c r="D10" i="16"/>
  <c r="B6" i="14"/>
  <c r="F10" i="14"/>
  <c r="F4" i="14"/>
  <c r="F3" i="14" s="1"/>
  <c r="F8" i="23"/>
  <c r="F6" i="21"/>
  <c r="D8" i="20"/>
  <c r="D10" i="20"/>
  <c r="F8" i="16"/>
  <c r="H12" i="23"/>
  <c r="H12" i="20"/>
  <c r="H4" i="14"/>
  <c r="H3" i="14" s="1"/>
  <c r="F6" i="14"/>
  <c r="D8" i="14"/>
  <c r="B10" i="14"/>
  <c r="H12" i="14"/>
  <c r="F4" i="25"/>
  <c r="D6" i="25"/>
  <c r="B8" i="25"/>
  <c r="H10" i="25"/>
  <c r="F12" i="25"/>
  <c r="D4" i="23"/>
  <c r="B6" i="23"/>
  <c r="H8" i="23"/>
  <c r="F10" i="23"/>
  <c r="D12" i="23"/>
  <c r="B14" i="23"/>
  <c r="B4" i="21"/>
  <c r="H6" i="21"/>
  <c r="F8" i="21"/>
  <c r="D10" i="21"/>
  <c r="B12" i="21"/>
  <c r="H8" i="20"/>
  <c r="F10" i="20"/>
  <c r="D12" i="20"/>
  <c r="B14" i="20"/>
  <c r="B4" i="18"/>
  <c r="H6" i="18"/>
  <c r="F8" i="18"/>
  <c r="D10" i="18"/>
  <c r="B12" i="18"/>
  <c r="C14" i="17"/>
  <c r="F4" i="16"/>
  <c r="D6" i="16"/>
  <c r="H10" i="16"/>
  <c r="F12" i="16"/>
  <c r="H8" i="14"/>
  <c r="H10" i="21"/>
  <c r="H6" i="16"/>
  <c r="H10" i="14"/>
  <c r="B4" i="14"/>
  <c r="H6" i="14"/>
  <c r="F8" i="14"/>
  <c r="D10" i="14"/>
  <c r="B12" i="14"/>
  <c r="H4" i="25"/>
  <c r="F6" i="25"/>
  <c r="D8" i="25"/>
  <c r="B10" i="25"/>
  <c r="H12" i="25"/>
  <c r="F4" i="23"/>
  <c r="D6" i="23"/>
  <c r="H10" i="23"/>
  <c r="F12" i="23"/>
  <c r="D4" i="21"/>
  <c r="B6" i="21"/>
  <c r="H8" i="21"/>
  <c r="F10" i="21"/>
  <c r="D12" i="21"/>
  <c r="B14" i="21"/>
  <c r="H10" i="20"/>
  <c r="F12" i="20"/>
  <c r="D4" i="18"/>
  <c r="B6" i="18"/>
  <c r="H8" i="18"/>
  <c r="F10" i="18"/>
  <c r="D12" i="18"/>
  <c r="B14" i="18"/>
  <c r="H4" i="16"/>
  <c r="F6" i="16"/>
  <c r="H12" i="16"/>
  <c r="H6" i="25"/>
  <c r="H4" i="23"/>
  <c r="H10" i="18"/>
  <c r="B8" i="14"/>
  <c r="D4" i="25"/>
  <c r="B6" i="25"/>
  <c r="H8" i="25"/>
  <c r="F10" i="25"/>
  <c r="D12" i="25"/>
  <c r="B14" i="25"/>
  <c r="B4" i="23"/>
  <c r="H6" i="23"/>
  <c r="B12" i="23"/>
  <c r="H4" i="21"/>
  <c r="B10" i="21"/>
  <c r="H12" i="21"/>
  <c r="B12" i="20"/>
  <c r="H4" i="18"/>
  <c r="F6" i="18"/>
  <c r="B10" i="18"/>
  <c r="H12" i="18"/>
  <c r="D4" i="16"/>
  <c r="B6" i="16"/>
  <c r="H8" i="16"/>
  <c r="F10" i="16"/>
  <c r="D12" i="16"/>
  <c r="B14" i="16"/>
  <c r="C6" i="15"/>
  <c r="E6" i="15"/>
  <c r="G6" i="15"/>
  <c r="C10" i="15"/>
  <c r="E10" i="15"/>
  <c r="G10" i="15"/>
  <c r="C14" i="15"/>
  <c r="C6" i="24"/>
  <c r="E6" i="24"/>
  <c r="G6" i="24"/>
  <c r="C10" i="24"/>
  <c r="E10" i="24"/>
  <c r="G10" i="24"/>
  <c r="C12" i="24"/>
  <c r="E12" i="24"/>
  <c r="G12" i="24"/>
  <c r="C14" i="24"/>
  <c r="C4" i="22"/>
  <c r="E4" i="22"/>
  <c r="G4" i="22"/>
  <c r="C6" i="22"/>
  <c r="E6" i="22"/>
  <c r="G6" i="22"/>
  <c r="C8" i="22"/>
  <c r="E8" i="22"/>
  <c r="G8" i="22"/>
  <c r="C10" i="22"/>
  <c r="E10" i="22"/>
  <c r="G10" i="22"/>
  <c r="C12" i="22"/>
  <c r="E12" i="22"/>
  <c r="G12" i="22"/>
  <c r="C14" i="22"/>
  <c r="C4" i="20"/>
  <c r="E4" i="20"/>
  <c r="G4" i="20"/>
  <c r="C6" i="20"/>
  <c r="E6" i="20"/>
  <c r="H6" i="20"/>
  <c r="H4" i="19"/>
  <c r="F4" i="19"/>
  <c r="D4" i="19"/>
  <c r="B4" i="19"/>
  <c r="E4" i="19"/>
  <c r="H6" i="19"/>
  <c r="F6" i="19"/>
  <c r="D6" i="19"/>
  <c r="B6" i="19"/>
  <c r="E6" i="19"/>
  <c r="H8" i="19"/>
  <c r="F8" i="19"/>
  <c r="D8" i="19"/>
  <c r="B8" i="19"/>
  <c r="E8" i="19"/>
  <c r="H10" i="19"/>
  <c r="F10" i="19"/>
  <c r="D10" i="19"/>
  <c r="B10" i="19"/>
  <c r="E10" i="19"/>
  <c r="H12" i="19"/>
  <c r="F12" i="19"/>
  <c r="D12" i="19"/>
  <c r="B12" i="19"/>
  <c r="E12" i="19"/>
  <c r="C4" i="17"/>
  <c r="C6" i="17"/>
  <c r="C8" i="17"/>
  <c r="C10" i="17"/>
  <c r="C12" i="17"/>
  <c r="C4" i="15"/>
  <c r="E4" i="15"/>
  <c r="G4" i="15"/>
  <c r="C8" i="15"/>
  <c r="E8" i="15"/>
  <c r="G8" i="15"/>
  <c r="C12" i="15"/>
  <c r="E12" i="15"/>
  <c r="G12" i="15"/>
  <c r="C4" i="24"/>
  <c r="E4" i="24"/>
  <c r="G4" i="24"/>
  <c r="C8" i="24"/>
  <c r="E8" i="24"/>
  <c r="G8" i="24"/>
  <c r="B4" i="15"/>
  <c r="D4" i="15"/>
  <c r="F4" i="15"/>
  <c r="B6" i="15"/>
  <c r="D6" i="15"/>
  <c r="F6" i="15"/>
  <c r="B8" i="15"/>
  <c r="D8" i="15"/>
  <c r="F8" i="15"/>
  <c r="B10" i="15"/>
  <c r="D10" i="15"/>
  <c r="F10" i="15"/>
  <c r="B12" i="15"/>
  <c r="D12" i="15"/>
  <c r="F12" i="15"/>
  <c r="C4" i="25"/>
  <c r="E4" i="25"/>
  <c r="C6" i="25"/>
  <c r="E6" i="25"/>
  <c r="C8" i="25"/>
  <c r="E8" i="25"/>
  <c r="C10" i="25"/>
  <c r="E10" i="25"/>
  <c r="C12" i="25"/>
  <c r="E12" i="25"/>
  <c r="B4" i="24"/>
  <c r="D4" i="24"/>
  <c r="F4" i="24"/>
  <c r="B6" i="24"/>
  <c r="D6" i="24"/>
  <c r="F6" i="24"/>
  <c r="B8" i="24"/>
  <c r="D8" i="24"/>
  <c r="F8" i="24"/>
  <c r="B10" i="24"/>
  <c r="D10" i="24"/>
  <c r="F10" i="24"/>
  <c r="B12" i="24"/>
  <c r="D12" i="24"/>
  <c r="F12" i="24"/>
  <c r="C4" i="23"/>
  <c r="E4" i="23"/>
  <c r="C6" i="23"/>
  <c r="E6" i="23"/>
  <c r="C8" i="23"/>
  <c r="E8" i="23"/>
  <c r="C10" i="23"/>
  <c r="E10" i="23"/>
  <c r="C12" i="23"/>
  <c r="E12" i="23"/>
  <c r="B4" i="22"/>
  <c r="D4" i="22"/>
  <c r="F4" i="22"/>
  <c r="B6" i="22"/>
  <c r="D6" i="22"/>
  <c r="F6" i="22"/>
  <c r="B8" i="22"/>
  <c r="D8" i="22"/>
  <c r="F8" i="22"/>
  <c r="B10" i="22"/>
  <c r="D10" i="22"/>
  <c r="F10" i="22"/>
  <c r="B12" i="22"/>
  <c r="D12" i="22"/>
  <c r="F12" i="22"/>
  <c r="C4" i="21"/>
  <c r="E4" i="21"/>
  <c r="C6" i="21"/>
  <c r="E6" i="21"/>
  <c r="C8" i="21"/>
  <c r="E8" i="21"/>
  <c r="C10" i="21"/>
  <c r="E10" i="21"/>
  <c r="C12" i="21"/>
  <c r="E12" i="21"/>
  <c r="B4" i="20"/>
  <c r="D4" i="20"/>
  <c r="F4" i="20"/>
  <c r="B6" i="20"/>
  <c r="D6" i="20"/>
  <c r="F6" i="20"/>
  <c r="C4" i="19"/>
  <c r="G4" i="19"/>
  <c r="C6" i="19"/>
  <c r="G6" i="19"/>
  <c r="C8" i="19"/>
  <c r="G8" i="19"/>
  <c r="C10" i="19"/>
  <c r="G10" i="19"/>
  <c r="C12" i="19"/>
  <c r="G12" i="19"/>
  <c r="C14" i="19"/>
  <c r="H4" i="17"/>
  <c r="F4" i="17"/>
  <c r="D4" i="17"/>
  <c r="B4" i="17"/>
  <c r="E4" i="17"/>
  <c r="H6" i="17"/>
  <c r="F6" i="17"/>
  <c r="D6" i="17"/>
  <c r="B6" i="17"/>
  <c r="E6" i="17"/>
  <c r="H8" i="17"/>
  <c r="F8" i="17"/>
  <c r="D8" i="17"/>
  <c r="B8" i="17"/>
  <c r="E8" i="17"/>
  <c r="H10" i="17"/>
  <c r="F10" i="17"/>
  <c r="D10" i="17"/>
  <c r="B10" i="17"/>
  <c r="E10" i="17"/>
  <c r="H12" i="17"/>
  <c r="F12" i="17"/>
  <c r="D12" i="17"/>
  <c r="B12" i="17"/>
  <c r="E12" i="17"/>
  <c r="C8" i="20"/>
  <c r="E8" i="20"/>
  <c r="C10" i="20"/>
  <c r="E10" i="20"/>
  <c r="C12" i="20"/>
  <c r="E12" i="20"/>
  <c r="C4" i="18"/>
  <c r="E4" i="18"/>
  <c r="C6" i="18"/>
  <c r="E6" i="18"/>
  <c r="C8" i="18"/>
  <c r="E8" i="18"/>
  <c r="C10" i="18"/>
  <c r="E10" i="18"/>
  <c r="C12" i="18"/>
  <c r="E12" i="18"/>
  <c r="C4" i="16"/>
  <c r="E4" i="16"/>
  <c r="C6" i="16"/>
  <c r="E6" i="16"/>
  <c r="C8" i="16"/>
  <c r="E8" i="16"/>
  <c r="C10" i="16"/>
  <c r="E10" i="16"/>
  <c r="C12" i="16"/>
  <c r="E12" i="16"/>
  <c r="C4" i="14"/>
  <c r="C3" i="14" s="1"/>
  <c r="E4" i="14"/>
  <c r="E3" i="14" s="1"/>
  <c r="C6" i="14"/>
  <c r="E6" i="14"/>
  <c r="C8" i="14"/>
  <c r="E8" i="14"/>
  <c r="C10" i="14"/>
  <c r="E10" i="14"/>
  <c r="C12" i="14"/>
  <c r="E12" i="14"/>
  <c r="B3" i="24"/>
  <c r="B3" i="23"/>
  <c r="B3" i="22"/>
  <c r="B3" i="21"/>
  <c r="B3" i="20"/>
  <c r="B3" i="19" l="1"/>
  <c r="B3" i="18"/>
  <c r="B3" i="17"/>
  <c r="B3" i="16" l="1"/>
  <c r="B3" i="25" l="1"/>
  <c r="B3" i="15" l="1"/>
  <c r="G3" i="25" l="1"/>
  <c r="G3" i="24"/>
  <c r="G3" i="23"/>
  <c r="H3" i="22"/>
  <c r="G3" i="21"/>
  <c r="E3" i="20"/>
  <c r="H3" i="19"/>
  <c r="G3" i="18"/>
  <c r="H3" i="17"/>
  <c r="H3" i="16"/>
  <c r="H3" i="15"/>
  <c r="F3" i="18" l="1"/>
  <c r="D3" i="18"/>
  <c r="H3" i="18"/>
  <c r="D3" i="25"/>
  <c r="F3" i="25"/>
  <c r="H3" i="25"/>
  <c r="C3" i="25"/>
  <c r="E3" i="25"/>
  <c r="D3" i="24"/>
  <c r="F3" i="24"/>
  <c r="H3" i="24"/>
  <c r="C3" i="24"/>
  <c r="E3" i="24"/>
  <c r="D3" i="23"/>
  <c r="F3" i="23"/>
  <c r="H3" i="23"/>
  <c r="C3" i="23"/>
  <c r="E3" i="23"/>
  <c r="C3" i="22"/>
  <c r="E3" i="22"/>
  <c r="G3" i="22"/>
  <c r="D3" i="22"/>
  <c r="F3" i="22"/>
  <c r="D3" i="21"/>
  <c r="F3" i="21"/>
  <c r="H3" i="21"/>
  <c r="C3" i="21"/>
  <c r="E3" i="21"/>
  <c r="C3" i="20"/>
  <c r="G3" i="20"/>
  <c r="D3" i="20"/>
  <c r="F3" i="20"/>
  <c r="H3" i="20"/>
  <c r="C3" i="19"/>
  <c r="E3" i="19"/>
  <c r="G3" i="19"/>
  <c r="D3" i="19"/>
  <c r="F3" i="19"/>
  <c r="C3" i="18"/>
  <c r="E3" i="18"/>
  <c r="C3" i="17"/>
  <c r="E3" i="17"/>
  <c r="G3" i="17"/>
  <c r="D3" i="17"/>
  <c r="F3" i="17"/>
  <c r="C3" i="16"/>
  <c r="E3" i="16"/>
  <c r="G3" i="16"/>
  <c r="D3" i="16"/>
  <c r="F3" i="16"/>
  <c r="C3" i="15"/>
  <c r="E3" i="15"/>
  <c r="G3" i="15"/>
  <c r="D3" i="15"/>
  <c r="F3" i="15"/>
  <c r="B3" i="14"/>
</calcChain>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3">
    <bk>
      <extLst>
        <ext uri="{3e2802c4-a4d2-4d8b-9148-e3be6c30e623}">
          <xlrd:rvb i="0"/>
        </ext>
      </extLst>
    </bk>
    <bk>
      <extLst>
        <ext uri="{3e2802c4-a4d2-4d8b-9148-e3be6c30e623}">
          <xlrd:rvb i="1"/>
        </ext>
      </extLst>
    </bk>
    <bk>
      <extLst>
        <ext uri="{3e2802c4-a4d2-4d8b-9148-e3be6c30e623}">
          <xlrd:rvb i="2"/>
        </ext>
      </extLst>
    </bk>
  </futureMetadata>
  <valueMetadata count="3">
    <bk>
      <rc t="1" v="0"/>
    </bk>
    <bk>
      <rc t="1" v="1"/>
    </bk>
    <bk>
      <rc t="1" v="2"/>
    </bk>
  </valueMetadata>
</metadata>
</file>

<file path=xl/sharedStrings.xml><?xml version="1.0" encoding="utf-8"?>
<sst xmlns="http://schemas.openxmlformats.org/spreadsheetml/2006/main" count="164" uniqueCount="122">
  <si>
    <t>Notas</t>
  </si>
  <si>
    <t xml:space="preserve"> </t>
  </si>
  <si>
    <t>Configuración del calendario</t>
  </si>
  <si>
    <t>Año</t>
  </si>
  <si>
    <t>Inicio de la semana</t>
  </si>
  <si>
    <t>lunes</t>
  </si>
  <si>
    <t>21:00
HIERBAS MEDICINALES CANARIAS  QSLNº1</t>
  </si>
  <si>
    <t>21:00
HIERBAS MEDICINALES CANARIAS  QSLNº2</t>
  </si>
  <si>
    <t>21:00
HIERBAS MEDICINALES CANARIAS  QSLNº3</t>
  </si>
  <si>
    <t>21:00
HIERBAS MEDICINALES CANARIAS  QSLNº4</t>
  </si>
  <si>
    <t>21:00
HIERBAS MEDICINALES CANARIAS  QSLNº5</t>
  </si>
  <si>
    <t>21:00
HIERBAS MEDICINALES CANARIAS  QSLNº6</t>
  </si>
  <si>
    <t>21:00
HIERBAS MEDICINALES CANARIAS  QSLNº7</t>
  </si>
  <si>
    <t>21:00
HIERBAS MEDICINALES CANARIAS  QSLNº8</t>
  </si>
  <si>
    <t>21:00
HIERBAS MEDICINALES CANARIAS  QSLNº9</t>
  </si>
  <si>
    <t>21:00
CONOCIENDO LAS ISLAS CANARIAS QSLNº4</t>
  </si>
  <si>
    <t>21:00
CONOCIENDO LAS ISLAS CANARIAS QSLNº5</t>
  </si>
  <si>
    <t>21:00
CONOCIENDO LAS ISLAS CANARIAS QSLNº6</t>
  </si>
  <si>
    <t>21:00
CONOCIENDO LAS ISLAS CANARIAS QSLNº7</t>
  </si>
  <si>
    <t>21:00
CONOCIENDO LAS ISLAS CANARIAS QSLNº11</t>
  </si>
  <si>
    <t>21:00
CONOCIENDO LAS ISLAS CANARIAS QSLNº2</t>
  </si>
  <si>
    <t>21:00
CONOCIENDO LAS ISLAS CANARIAS QSLNº3</t>
  </si>
  <si>
    <t>21:00 UTC
SUSUSRROS DEL ARCHIPIELAGO QSL Nº 4</t>
  </si>
  <si>
    <t>21:00 UTC
SUSUSRROS DEL ARCHIPIELAGOQSL Nº 5</t>
  </si>
  <si>
    <t>21:00 UTC
SUSUSRROS DEL ARCHIPIELAGOQSL Nº6</t>
  </si>
  <si>
    <t>21:00 UTC
SUSUSRROS DEL ARCHIPIELAGOQSL Nº 7</t>
  </si>
  <si>
    <t>21:00 UTC
SUSUSRROS DEL ARCHIPIELAGOQSL Nº 8</t>
  </si>
  <si>
    <t>21:00 UTC
SUSURROS DEL ARCHIPIELAGO Nº 25</t>
  </si>
  <si>
    <t>21:00 UTC
SUSURROS DEL ARCHIPIELAGO Nº 12</t>
  </si>
  <si>
    <t>21:00 UTC
SUSURROS DEL ARCHIPIELAGO Nº 23</t>
  </si>
  <si>
    <t>21:00 UTC
SUSURROS DEL ARCHIPIELAGO Nº 22</t>
  </si>
  <si>
    <t>21:00 UTC
SUSURROS DEL ARCHIPIELAGO Nº 21</t>
  </si>
  <si>
    <t>21:00 UTC
SUSURROS DEL ARCHIPIELAGO Nº 13</t>
  </si>
  <si>
    <t>21:00 UTC
SUSURROS DEL ARCHIPIELAGO Nº 14</t>
  </si>
  <si>
    <t>21:00 UTC
SUSURROS DEL ARCHIPIELAGO Nº 15</t>
  </si>
  <si>
    <t>21:00 UTC
SUSURROS DEL ARCHIPIELAGO Nº 16</t>
  </si>
  <si>
    <t>21:00 UTC
SUSURROS DEL ARCHIPIELAGO Nº8</t>
  </si>
  <si>
    <t>21:00 UTC
SUSURROS DEL ARCHIPIELAGO Nº 9</t>
  </si>
  <si>
    <t>21:00 UTC
SUSURROS DEL ARCHIPIELAGO Nº 10</t>
  </si>
  <si>
    <t>21:00 UTC
SUSURROS DEL ARCHIPIELAGO Nº 11</t>
  </si>
  <si>
    <t>21:00
HIERBAS MEDICINALES CANARIAS  QSLNº 11</t>
  </si>
  <si>
    <t>21:00
HIERBAS MEDICINALES CANARIAS  QSLNº 12</t>
  </si>
  <si>
    <t>21:00
HIERBAS MEDICINALES CANARIAS  QSLNº 13</t>
  </si>
  <si>
    <t>21:00
HIERBAS MEDICINALES CANARIAS  QSLNº 14</t>
  </si>
  <si>
    <t>21:00
HIERBAS MEDICINALES CANARIAS  QSLNº 15</t>
  </si>
  <si>
    <t>21:00
HIERBAS MEDICINALES CANARIAS  QSLNº 16</t>
  </si>
  <si>
    <t>21:00
HIERBAS MEDICINALES CANARIAS  QSLNº 17</t>
  </si>
  <si>
    <t>21:00
HIERBAS MEDICINALES CANARIAS  QSLNº 18</t>
  </si>
  <si>
    <t>21:00
HIERBAS MEDICINALES CANARIAS  QSLNº 19</t>
  </si>
  <si>
    <t>21:00
HIERBAS MEDICINALES CANARIAS  QSLNº 20</t>
  </si>
  <si>
    <t>21:00
HIERBAS MEDICINALES CANARIAS  QSLNº10</t>
  </si>
  <si>
    <t>21:00
HIERBAS MEDICINALES CANARIAS  QSLNº 21</t>
  </si>
  <si>
    <t>21:00
HIERBAS MEDICINALES CANARIAS  QSLNº 22</t>
  </si>
  <si>
    <t>21:00
HIERBAS MEDICINALES CANARIAS  QSLNº18</t>
  </si>
  <si>
    <t>21:00
CONOCIENDO LAS ISLAS CANARIAS QSLNº8</t>
  </si>
  <si>
    <t>21:00
CONOCIENDO LAS ISLAS CANARIAS QSLNº9</t>
  </si>
  <si>
    <t>21:00
CONOCIENDO LAS ISLAS CANARIAS QSLNº10</t>
  </si>
  <si>
    <t>21:00
CONOCIENDO LAS ISLAS CANARIAS QSLNº12</t>
  </si>
  <si>
    <t>21:00
CONOCIENDO LAS ISLAS CANARIAS QSLNº13</t>
  </si>
  <si>
    <t>21:00
CONOCIENDO LAS ISLAS CANARIAS QSLNº14</t>
  </si>
  <si>
    <t>21:00
CONOCIENDO LAS ISLAS CANARIAS QSLNº15</t>
  </si>
  <si>
    <t>21:00
CONOCIENDO LAS ISLAS CANARIAS QSLNº16</t>
  </si>
  <si>
    <t>21:00
CONOCIENDO LAS ISLAS CANARIAS QSLNº17</t>
  </si>
  <si>
    <t>21:00
CONOCIENDO LAS ISLAS CANARIAS QSLNº18</t>
  </si>
  <si>
    <t>21:00
CONOCIENDO LAS ISLAS CANARIAS QSLNº19</t>
  </si>
  <si>
    <t>21:00
CONOCIENDO LAS ISLAS CANARIAS QSLNº20</t>
  </si>
  <si>
    <t>21:00
CONOCIENDO LAS ISLAS CANARIAS QSLNº21</t>
  </si>
  <si>
    <t>21:00
CONOCIENDO LAS ISLAS CANARIAS QSLNº22</t>
  </si>
  <si>
    <t>21:00
CONOCIENDO LAS ISLAS CANARIAS QSLNº23</t>
  </si>
  <si>
    <t>21:00
CONOCIENDO LAS ISLAS CANARIAS QSLNº24</t>
  </si>
  <si>
    <t>21:00
CONOCIENDO LAS ISLAS CANARIAS QSLNº25</t>
  </si>
  <si>
    <t>21:00
CONOCIENDO LAS ISLAS CANARIAS QSLNº26</t>
  </si>
  <si>
    <t>21:00
HIERBAS MEDICINALES CANARIAS  QSLNº 23</t>
  </si>
  <si>
    <t>21:00
HIERBAS MEDICINALES CANARIAS  QSLNº 24</t>
  </si>
  <si>
    <t>21:00
HIERBAS MEDICINALES CANARIAS  QSLNº 25</t>
  </si>
  <si>
    <t>21:00
HIERBAS MEDICINALES CANARIAS  QSLNº 26</t>
  </si>
  <si>
    <t>21:00
HIERBAS MEDICINALES CANARIAS  QSLNº 27</t>
  </si>
  <si>
    <t>21:00
CONOCIENDO LAS ISLAS CANARIAS QSLNº27</t>
  </si>
  <si>
    <t>21:00
CONOCIENDO LAS ISLAS CANARIAS QSLNº28</t>
  </si>
  <si>
    <t>21:00
CONOCIENDO LAS ISLAS CANARIAS QSLNº29</t>
  </si>
  <si>
    <t>21:00
CONOCIENDO LAS ISLAS CANARIAS QSLNº30</t>
  </si>
  <si>
    <t>21:00
CONOCIENDO LAS ISLAS CANARIAS QSLNº32</t>
  </si>
  <si>
    <t>21:00
CONOCIENDO LAS ISLAS CANARIAS QSLNº33</t>
  </si>
  <si>
    <t>21:00
CONOCIENDO LAS ISLAS CANARIAS QSLNº34</t>
  </si>
  <si>
    <t>21:00
CONOCIENDO LAS ISLAS CANARIAS QSLNº35</t>
  </si>
  <si>
    <t>21:00
CONOCIENDO LAS ISLAS CANARIAS QSLNº36</t>
  </si>
  <si>
    <t>21:00
CONOCIENDO LAS ISLAS CANARIAS QSLNº38</t>
  </si>
  <si>
    <t>SE FINALIZA LA ACTIVIDAD DE SUSURROS DEL ARCHIPÌELAGO GRACIAS POR PARTICIPAR</t>
  </si>
  <si>
    <t>21:00
CONOCIENDO LAS ISLAS CANARIAS QSLNº1</t>
  </si>
  <si>
    <t>21:00
CONOCIENDO LAS ISLAS CANARIAS QSLN31</t>
  </si>
  <si>
    <t>21:00
CONOCIENDO LAS ISLAS CANARIAS QSLNº37</t>
  </si>
  <si>
    <t>21:00
HIERBAS MEDICINALES CANARIAS  QSLNº 27
MNPIC-1
Monumentos Naturales 
Islas Canarias</t>
  </si>
  <si>
    <t>21:00
HIERBAS MEDICINALES CANARIAS  QSLNº 29
MNPIC-3
Monumentos Naturales 
Islas Canarias</t>
  </si>
  <si>
    <t>MNPIC-5
Monumentos Naturales 
Islas Canarias</t>
  </si>
  <si>
    <r>
      <t xml:space="preserve">21:00
HIERBAS MEDICINALES CANARIAS  QSLNº 30
</t>
    </r>
    <r>
      <rPr>
        <sz val="9"/>
        <color rgb="FFFF0000"/>
        <rFont val="Lucida Bright"/>
        <family val="1"/>
        <scheme val="minor"/>
      </rPr>
      <t>MNPIC-4
Monumentos Naturales 
Islas Canarias</t>
    </r>
  </si>
  <si>
    <r>
      <t xml:space="preserve">21:00
HIERBAS MEDICINALES CANARIAS  QSLNº 28
</t>
    </r>
    <r>
      <rPr>
        <sz val="9"/>
        <color rgb="FFFF0000"/>
        <rFont val="Lucida Bright"/>
        <family val="1"/>
        <scheme val="minor"/>
      </rPr>
      <t>MNPIC-2</t>
    </r>
    <r>
      <rPr>
        <sz val="9"/>
        <color theme="1" tint="0.14999847407452621"/>
        <rFont val="Lucida Bright"/>
        <family val="1"/>
        <scheme val="minor"/>
      </rPr>
      <t xml:space="preserve">
</t>
    </r>
    <r>
      <rPr>
        <sz val="9"/>
        <color rgb="FFFF0000"/>
        <rFont val="Lucida Bright"/>
        <family val="1"/>
        <scheme val="minor"/>
      </rPr>
      <t>Monumentos Naturales 
Islas Canarias</t>
    </r>
  </si>
  <si>
    <r>
      <t xml:space="preserve">21:00
HIERBAS MEDICINALES CANARIAS  QSLNº 31
</t>
    </r>
    <r>
      <rPr>
        <sz val="9"/>
        <color rgb="FFFF0000"/>
        <rFont val="Lucida Bright"/>
        <family val="1"/>
        <scheme val="minor"/>
      </rPr>
      <t>MNPIC-5
Monumentos Naturales 
Islas Canarias</t>
    </r>
  </si>
  <si>
    <t>21:00
CONOCIENDO LAS ISLAS CANARIAS QSLNº39</t>
  </si>
  <si>
    <t>21:00
CONOCIENDO LAS ISLAS CANARIAS QSLNº40</t>
  </si>
  <si>
    <t>21:00
CONOCIENDO LAS ISLAS CANARIAS QSLNº41</t>
  </si>
  <si>
    <t>21:00
CONOCIENDO LAS ISLAS CANARIAS QSLNº42</t>
  </si>
  <si>
    <t>21:00
CONOCIENDO LAS ISLAS CANARIAS QSLNº43</t>
  </si>
  <si>
    <t>21:00
CONOCIENDO LAS ISLAS CANARIAS QSLNº44</t>
  </si>
  <si>
    <t>21:00
CONOCIENDO LAS ISLAS CANARIAS QSLNº45</t>
  </si>
  <si>
    <t>21:00
CONOCIENDO LAS ISLAS CANARIAS QSLNº46</t>
  </si>
  <si>
    <t>21:00
HIERBAS MEDICINALES CANARIAS  QSLNº 32
MNPIC-6
Monumentos Naturales 
Islas Canarias</t>
  </si>
  <si>
    <t>21:00
HIERBAS MEDICINALES CANARIAS  QSLNº 33
MNPIC-7
Monumentos Naturales 
Islas Canarias</t>
  </si>
  <si>
    <t>21:00
HIERBAS MEDICINALES CANARIAS  QSLNº 34
MNPIC-8
Monumentos Naturales 
Islas Canarias</t>
  </si>
  <si>
    <t>21:00
HIERBAS MEDICINALES CANARIAS  QSLNº 35
MNPIC-9
Monumentos Naturales 
Islas Canarias</t>
  </si>
  <si>
    <t>21:00
CONOCIENDO LAS ISLAS CANARIAS QSLNº47</t>
  </si>
  <si>
    <t>21:00
CONOCIENDO LAS ISLAS CANARIAS QSLNº48</t>
  </si>
  <si>
    <t>21:00
CONOCIENDO LAS ISLAS CANARIAS QSLNº49</t>
  </si>
  <si>
    <t>21:00
CONOCIENDO LAS ISLAS CANARIAS QSLNº50</t>
  </si>
  <si>
    <t>21:00
CONOCIENDO LAS ISLAS CANARIAS QSLNº51</t>
  </si>
  <si>
    <t>21:00
CONOCIENDO LAS ISLAS CANARIAS QSLNº52</t>
  </si>
  <si>
    <t>21:00
CONOCIENDO LAS ISLAS CANARIAS QSLNº53</t>
  </si>
  <si>
    <t>21:00
CONOCIENDO LAS ISLAS CANARIAS QSLNº54</t>
  </si>
  <si>
    <t>21:00
HIERBAS MEDICINALES CANARIAS  QSLNº 36
MNPIC-10
Monumentos Naturales 
Islas Canarias</t>
  </si>
  <si>
    <t>21:00
HIERBAS MEDICINALES CANARIAS  QSLNº37
MNPIC-11
Monumentos Naturales 
Islas Canarias</t>
  </si>
  <si>
    <t>21:00
HIERBAS MEDICINALES CANARIAS  QSLNº 38
MNPIC-12
Monumentos Naturales 
Islas Canarias</t>
  </si>
  <si>
    <t>21:00
HIERBAS MEDICINALES CANARIAS  QSLNº 39
MNPIC-13
Monumentos Naturales 
Islas Canarias</t>
  </si>
  <si>
    <r>
      <t xml:space="preserve">21:00
HIERBAS MEDICINALES CANARIAS  QSLNº 40
</t>
    </r>
    <r>
      <rPr>
        <b/>
        <sz val="11"/>
        <color rgb="FFFF0000"/>
        <rFont val="Lucida Bright"/>
        <family val="1"/>
        <scheme val="minor"/>
      </rPr>
      <t>FINALIZADO</t>
    </r>
    <r>
      <rPr>
        <sz val="11"/>
        <color theme="1" tint="0.14999847407452621"/>
        <rFont val="Lucida Bright"/>
        <family val="1"/>
        <scheme val="minor"/>
      </rPr>
      <t xml:space="preserve">
MNPIC-14
Monumentos Naturales 
Islas Canarias</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</si>
</sst>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5">
    <numFmt numFmtId="42" formatCode="_-* #,##0\ &quot;€&quot;_-;\-* #,##0\ &quot;€&quot;_-;_-* &quot;-&quot;\ &quot;€&quot;_-;_-@_-"/>
    <numFmt numFmtId="44" formatCode="_-* #,##0.00\ &quot;€&quot;_-;\-* #,##0.00\ &quot;€&quot;_-;_-* &quot;-&quot;??\ &quot;€&quot;_-;_-@_-"/>
    <numFmt numFmtId="164" formatCode="_(* #,##0_);_(* \(#,##0\);_(* &quot;-&quot;_);_(@_)"/>
    <numFmt numFmtId="165" formatCode="_(* #,##0.00_);_(* \(#,##0.00\);_(* &quot;-&quot;??_);_(@_)"/>
    <numFmt numFmtId="166" formatCode="d"/>
  </numFmts>
  <fonts count="42" x14ac:knownFonts="1">
    <font>
      <sz val="11"/>
      <color theme="1" tint="0.24994659260841701"/>
      <name val="Lucida Bright"/>
      <family val="2"/>
      <scheme val="minor"/>
    </font>
    <font>
      <sz val="11"/>
      <color theme="1"/>
      <name val="Lucida Bright"/>
      <family val="2"/>
      <scheme val="minor"/>
    </font>
    <font>
      <sz val="8"/>
      <name val="Arial"/>
      <family val="2"/>
    </font>
    <font>
      <b/>
      <sz val="11"/>
      <color theme="0"/>
      <name val="Lucida Bright"/>
      <family val="2"/>
      <scheme val="minor"/>
    </font>
    <font>
      <b/>
      <sz val="14"/>
      <color theme="0"/>
      <name val="Lucida Bright"/>
      <family val="2"/>
      <scheme val="minor"/>
    </font>
    <font>
      <sz val="35"/>
      <color theme="4"/>
      <name val="Lucida Bright"/>
      <family val="2"/>
      <scheme val="minor"/>
    </font>
    <font>
      <sz val="12"/>
      <color theme="4" tint="-0.24994659260841701"/>
      <name val="Cambria"/>
      <family val="1"/>
      <scheme val="major"/>
    </font>
    <font>
      <sz val="11"/>
      <color theme="1" tint="0.34998626667073579"/>
      <name val="Lucida Bright"/>
      <family val="2"/>
      <scheme val="minor"/>
    </font>
    <font>
      <sz val="11"/>
      <color theme="4" tint="-0.24994659260841701"/>
      <name val="Lucida Bright"/>
      <family val="2"/>
      <scheme val="minor"/>
    </font>
    <font>
      <sz val="11"/>
      <color indexed="63"/>
      <name val="Lucida Bright"/>
      <family val="2"/>
      <scheme val="minor"/>
    </font>
    <font>
      <sz val="11"/>
      <name val="Lucida Bright"/>
      <family val="2"/>
      <scheme val="minor"/>
    </font>
    <font>
      <b/>
      <sz val="11"/>
      <color theme="1" tint="0.34998626667073579"/>
      <name val="Lucida Bright"/>
      <family val="2"/>
      <scheme val="minor"/>
    </font>
    <font>
      <sz val="11"/>
      <color theme="1" tint="0.24994659260841701"/>
      <name val="Lucida Bright"/>
      <family val="2"/>
      <scheme val="minor"/>
    </font>
    <font>
      <sz val="12"/>
      <color theme="8" tint="-0.249977111117893"/>
      <name val="Lucida Bright"/>
      <family val="1"/>
      <scheme val="minor"/>
    </font>
    <font>
      <sz val="11"/>
      <color theme="1" tint="0.14999847407452621"/>
      <name val="Lucida Bright"/>
      <family val="1"/>
      <scheme val="minor"/>
    </font>
    <font>
      <sz val="35"/>
      <color theme="1" tint="0.14999847407452621"/>
      <name val="Lucida Bright"/>
      <family val="1"/>
      <scheme val="minor"/>
    </font>
    <font>
      <sz val="12"/>
      <color theme="1" tint="0.14999847407452621"/>
      <name val="Lucida Bright"/>
      <family val="1"/>
      <scheme val="minor"/>
    </font>
    <font>
      <sz val="10"/>
      <color theme="1" tint="0.14999847407452621"/>
      <name val="Lucida Bright"/>
      <family val="1"/>
      <scheme val="minor"/>
    </font>
    <font>
      <sz val="9"/>
      <color theme="1" tint="0.14999847407452621"/>
      <name val="Lucida Bright"/>
      <family val="1"/>
      <scheme val="minor"/>
    </font>
    <font>
      <sz val="11"/>
      <color theme="1" tint="0.14999847407452621"/>
      <name val="Lucida Bright"/>
      <family val="2"/>
      <scheme val="minor"/>
    </font>
    <font>
      <sz val="35"/>
      <color theme="9" tint="-0.499984740745262"/>
      <name val="Cambria"/>
      <family val="1"/>
      <scheme val="major"/>
    </font>
    <font>
      <sz val="35"/>
      <color theme="8" tint="-0.499984740745262"/>
      <name val="Cambria"/>
      <family val="1"/>
      <scheme val="major"/>
    </font>
    <font>
      <sz val="35"/>
      <color theme="5" tint="-0.499984740745262"/>
      <name val="Cambria"/>
      <family val="1"/>
      <scheme val="major"/>
    </font>
    <font>
      <sz val="35"/>
      <color theme="7" tint="-0.499984740745262"/>
      <name val="Cambria"/>
      <family val="1"/>
      <scheme val="major"/>
    </font>
    <font>
      <sz val="12"/>
      <color theme="8" tint="-0.499984740745262"/>
      <name val="Lucida Bright"/>
      <family val="1"/>
      <scheme val="minor"/>
    </font>
    <font>
      <sz val="12"/>
      <color theme="9" tint="-0.499984740745262"/>
      <name val="Lucida Bright"/>
      <family val="1"/>
      <scheme val="minor"/>
    </font>
    <font>
      <sz val="12"/>
      <color theme="7" tint="-0.499984740745262"/>
      <name val="Lucida Bright"/>
      <family val="1"/>
      <scheme val="minor"/>
    </font>
    <font>
      <sz val="12"/>
      <color theme="5" tint="-0.499984740745262"/>
      <name val="Lucida Bright"/>
      <family val="1"/>
      <scheme val="minor"/>
    </font>
    <font>
      <sz val="11"/>
      <color rgb="FF006100"/>
      <name val="Lucida Bright"/>
      <family val="2"/>
      <scheme val="minor"/>
    </font>
    <font>
      <sz val="11"/>
      <color rgb="FF9C0006"/>
      <name val="Lucida Bright"/>
      <family val="2"/>
      <scheme val="minor"/>
    </font>
    <font>
      <sz val="11"/>
      <color rgb="FF9C5700"/>
      <name val="Lucida Bright"/>
      <family val="2"/>
      <scheme val="minor"/>
    </font>
    <font>
      <sz val="11"/>
      <color rgb="FF3F3F76"/>
      <name val="Lucida Bright"/>
      <family val="2"/>
      <scheme val="minor"/>
    </font>
    <font>
      <b/>
      <sz val="11"/>
      <color rgb="FF3F3F3F"/>
      <name val="Lucida Bright"/>
      <family val="2"/>
      <scheme val="minor"/>
    </font>
    <font>
      <b/>
      <sz val="11"/>
      <color rgb="FFFA7D00"/>
      <name val="Lucida Bright"/>
      <family val="2"/>
      <scheme val="minor"/>
    </font>
    <font>
      <sz val="11"/>
      <color rgb="FFFA7D00"/>
      <name val="Lucida Bright"/>
      <family val="2"/>
      <scheme val="minor"/>
    </font>
    <font>
      <sz val="11"/>
      <color rgb="FFFF0000"/>
      <name val="Lucida Bright"/>
      <family val="2"/>
      <scheme val="minor"/>
    </font>
    <font>
      <i/>
      <sz val="11"/>
      <color rgb="FF7F7F7F"/>
      <name val="Lucida Bright"/>
      <family val="2"/>
      <scheme val="minor"/>
    </font>
    <font>
      <b/>
      <sz val="11"/>
      <color theme="1"/>
      <name val="Lucida Bright"/>
      <family val="2"/>
      <scheme val="minor"/>
    </font>
    <font>
      <sz val="11"/>
      <color theme="0"/>
      <name val="Lucida Bright"/>
      <family val="2"/>
      <scheme val="minor"/>
    </font>
    <font>
      <sz val="9"/>
      <color rgb="FFFF0000"/>
      <name val="Lucida Bright"/>
      <family val="1"/>
      <scheme val="minor"/>
    </font>
    <font>
      <sz val="11"/>
      <color theme="8" tint="-0.499984740745262"/>
      <name val="Lucida Bright"/>
      <family val="1"/>
      <scheme val="minor"/>
    </font>
    <font>
      <b/>
      <sz val="11"/>
      <color rgb="FFFF0000"/>
      <name val="Lucida Bright"/>
      <family val="1"/>
      <scheme val="minor"/>
    </font>
  </fonts>
  <fills count="38">
    <fill>
      <patternFill patternType="none"/>
    </fill>
    <fill>
      <patternFill patternType="gray125"/>
    </fill>
    <fill>
      <patternFill patternType="solid">
        <fgColor theme="4" tint="0.59999389629810485"/>
        <bgColor indexed="65"/>
      </patternFill>
    </fill>
    <fill>
      <patternFill patternType="solid">
        <fgColor theme="4"/>
      </patternFill>
    </fill>
    <fill>
      <patternFill patternType="solid">
        <fgColor theme="8"/>
      </patternFill>
    </fill>
    <fill>
      <patternFill patternType="solid">
        <fgColor theme="2"/>
        <bgColor indexed="64"/>
      </patternFill>
    </fill>
    <fill>
      <patternFill patternType="solid">
        <fgColor theme="8" tint="0.79998168889431442"/>
        <bgColor indexed="64"/>
      </patternFill>
    </fill>
    <fill>
      <patternFill patternType="solid">
        <fgColor theme="9" tint="0.79998168889431442"/>
        <bgColor indexed="64"/>
      </patternFill>
    </fill>
    <fill>
      <patternFill patternType="solid">
        <fgColor theme="5" tint="0.79998168889431442"/>
        <bgColor indexed="64"/>
      </patternFill>
    </fill>
    <fill>
      <patternFill patternType="solid">
        <fgColor theme="7" tint="0.79998168889431442"/>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tint="0.79998168889431442"/>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s>
  <borders count="18">
    <border>
      <left/>
      <right/>
      <top/>
      <bottom/>
      <diagonal/>
    </border>
    <border>
      <left style="thin">
        <color theme="4" tint="0.39994506668294322"/>
      </left>
      <right style="thin">
        <color theme="4" tint="0.39994506668294322"/>
      </right>
      <top style="thin">
        <color theme="4" tint="0.39994506668294322"/>
      </top>
      <bottom style="thin">
        <color theme="4" tint="0.39994506668294322"/>
      </bottom>
      <diagonal/>
    </border>
    <border>
      <left style="thick">
        <color theme="1" tint="0.499984740745262"/>
      </left>
      <right style="thick">
        <color theme="1" tint="0.499984740745262"/>
      </right>
      <top style="thick">
        <color theme="1" tint="0.499984740745262"/>
      </top>
      <bottom style="thick">
        <color theme="1" tint="0.499984740745262"/>
      </bottom>
      <diagonal/>
    </border>
    <border>
      <left/>
      <right/>
      <top/>
      <bottom style="medium">
        <color theme="4" tint="-0.24994659260841701"/>
      </bottom>
      <diagonal/>
    </border>
    <border>
      <left/>
      <right/>
      <top/>
      <bottom style="medium">
        <color theme="8" tint="-0.24994659260841701"/>
      </bottom>
      <diagonal/>
    </border>
    <border>
      <left/>
      <right style="thin">
        <color theme="0"/>
      </right>
      <top/>
      <bottom style="thin">
        <color theme="0"/>
      </bottom>
      <diagonal/>
    </border>
    <border>
      <left style="thin">
        <color theme="0"/>
      </left>
      <right/>
      <top/>
      <bottom style="thin">
        <color theme="0"/>
      </bottom>
      <diagonal/>
    </border>
    <border>
      <left/>
      <right style="thin">
        <color theme="0"/>
      </right>
      <top style="thin">
        <color theme="0"/>
      </top>
      <bottom/>
      <diagonal/>
    </border>
    <border>
      <left style="thin">
        <color theme="0"/>
      </left>
      <right/>
      <top style="thin">
        <color theme="0"/>
      </top>
      <bottom/>
      <diagonal/>
    </border>
    <border>
      <left/>
      <right/>
      <top/>
      <bottom style="medium">
        <color theme="9" tint="-0.24994659260841701"/>
      </bottom>
      <diagonal/>
    </border>
    <border>
      <left/>
      <right/>
      <top/>
      <bottom style="medium">
        <color theme="7" tint="-0.24994659260841701"/>
      </bottom>
      <diagonal/>
    </border>
    <border>
      <left/>
      <right/>
      <top/>
      <bottom style="medium">
        <color theme="5" tint="-0.2499465926084170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s>
  <cellStyleXfs count="50">
    <xf numFmtId="0" fontId="0" fillId="0" borderId="0">
      <alignment vertical="top"/>
    </xf>
    <xf numFmtId="0" fontId="9" fillId="2" borderId="0" applyNumberFormat="0" applyBorder="0" applyAlignment="0" applyProtection="0"/>
    <xf numFmtId="0" fontId="8" fillId="0" borderId="3" applyNumberFormat="0" applyFill="0" applyProtection="0">
      <alignment horizontal="left" vertical="center" indent="1"/>
    </xf>
    <xf numFmtId="0" fontId="3" fillId="3" borderId="1" applyNumberFormat="0" applyAlignment="0" applyProtection="0"/>
    <xf numFmtId="0" fontId="4" fillId="4" borderId="2" applyNumberFormat="0" applyProtection="0">
      <alignment vertical="center"/>
    </xf>
    <xf numFmtId="0" fontId="5" fillId="0" borderId="0" applyFill="0" applyBorder="0" applyProtection="0">
      <alignment vertical="center"/>
    </xf>
    <xf numFmtId="165" fontId="7" fillId="0" borderId="0" applyFont="0" applyFill="0" applyBorder="0" applyAlignment="0" applyProtection="0"/>
    <xf numFmtId="164" fontId="7" fillId="0" borderId="0" applyFont="0" applyFill="0" applyBorder="0" applyAlignment="0" applyProtection="0"/>
    <xf numFmtId="44" fontId="7" fillId="0" borderId="0" applyFont="0" applyFill="0" applyBorder="0" applyAlignment="0" applyProtection="0"/>
    <xf numFmtId="42" fontId="7" fillId="0" borderId="0" applyFont="0" applyFill="0" applyBorder="0" applyAlignment="0" applyProtection="0"/>
    <xf numFmtId="9" fontId="7" fillId="0" borderId="0" applyFont="0" applyFill="0" applyBorder="0" applyAlignment="0" applyProtection="0"/>
    <xf numFmtId="0" fontId="11" fillId="5" borderId="0" applyBorder="0" applyProtection="0">
      <alignment horizontal="left" vertical="top" wrapText="1" indent="1"/>
    </xf>
    <xf numFmtId="166" fontId="7" fillId="0" borderId="0">
      <alignment horizontal="left" indent="1"/>
    </xf>
    <xf numFmtId="0" fontId="10" fillId="5" borderId="0" applyNumberFormat="0" applyFont="0" applyBorder="0" applyAlignment="0">
      <alignment horizontal="left" vertical="center" indent="1"/>
    </xf>
    <xf numFmtId="0" fontId="6" fillId="0" borderId="0">
      <alignment horizontal="left" indent="1"/>
    </xf>
    <xf numFmtId="0" fontId="8" fillId="0" borderId="0" applyFill="0" applyProtection="0"/>
    <xf numFmtId="0" fontId="12" fillId="0" borderId="0" applyFill="0" applyProtection="0"/>
    <xf numFmtId="0" fontId="28" fillId="10" borderId="0" applyNumberFormat="0" applyBorder="0" applyAlignment="0" applyProtection="0"/>
    <xf numFmtId="0" fontId="29" fillId="11" borderId="0" applyNumberFormat="0" applyBorder="0" applyAlignment="0" applyProtection="0"/>
    <xf numFmtId="0" fontId="30" fillId="12" borderId="0" applyNumberFormat="0" applyBorder="0" applyAlignment="0" applyProtection="0"/>
    <xf numFmtId="0" fontId="31" fillId="13" borderId="12" applyNumberFormat="0" applyAlignment="0" applyProtection="0"/>
    <xf numFmtId="0" fontId="32" fillId="14" borderId="13" applyNumberFormat="0" applyAlignment="0" applyProtection="0"/>
    <xf numFmtId="0" fontId="33" fillId="14" borderId="12" applyNumberFormat="0" applyAlignment="0" applyProtection="0"/>
    <xf numFmtId="0" fontId="34" fillId="0" borderId="14" applyNumberFormat="0" applyFill="0" applyAlignment="0" applyProtection="0"/>
    <xf numFmtId="0" fontId="3" fillId="15" borderId="15" applyNumberFormat="0" applyAlignment="0" applyProtection="0"/>
    <xf numFmtId="0" fontId="35" fillId="0" borderId="0" applyNumberFormat="0" applyFill="0" applyBorder="0" applyAlignment="0" applyProtection="0"/>
    <xf numFmtId="0" fontId="12" fillId="16" borderId="16" applyNumberFormat="0" applyFont="0" applyAlignment="0" applyProtection="0"/>
    <xf numFmtId="0" fontId="36" fillId="0" borderId="0" applyNumberFormat="0" applyFill="0" applyBorder="0" applyAlignment="0" applyProtection="0"/>
    <xf numFmtId="0" fontId="37" fillId="0" borderId="17" applyNumberFormat="0" applyFill="0" applyAlignment="0" applyProtection="0"/>
    <xf numFmtId="0" fontId="1" fillId="17" borderId="0" applyNumberFormat="0" applyBorder="0" applyAlignment="0" applyProtection="0"/>
    <xf numFmtId="0" fontId="1" fillId="18" borderId="0" applyNumberFormat="0" applyBorder="0" applyAlignment="0" applyProtection="0"/>
    <xf numFmtId="0" fontId="38" fillId="19" borderId="0" applyNumberFormat="0" applyBorder="0" applyAlignment="0" applyProtection="0"/>
    <xf numFmtId="0" fontId="1" fillId="20" borderId="0" applyNumberFormat="0" applyBorder="0" applyAlignment="0" applyProtection="0"/>
    <xf numFmtId="0" fontId="1" fillId="21" borderId="0" applyNumberFormat="0" applyBorder="0" applyAlignment="0" applyProtection="0"/>
    <xf numFmtId="0" fontId="1" fillId="22" borderId="0" applyNumberFormat="0" applyBorder="0" applyAlignment="0" applyProtection="0"/>
    <xf numFmtId="0" fontId="38" fillId="23" borderId="0" applyNumberFormat="0" applyBorder="0" applyAlignment="0" applyProtection="0"/>
    <xf numFmtId="0" fontId="1" fillId="24" borderId="0" applyNumberFormat="0" applyBorder="0" applyAlignment="0" applyProtection="0"/>
    <xf numFmtId="0" fontId="1" fillId="25" borderId="0" applyNumberFormat="0" applyBorder="0" applyAlignment="0" applyProtection="0"/>
    <xf numFmtId="0" fontId="1" fillId="26" borderId="0" applyNumberFormat="0" applyBorder="0" applyAlignment="0" applyProtection="0"/>
    <xf numFmtId="0" fontId="38" fillId="27" borderId="0" applyNumberFormat="0" applyBorder="0" applyAlignment="0" applyProtection="0"/>
    <xf numFmtId="0" fontId="1" fillId="28" borderId="0" applyNumberFormat="0" applyBorder="0" applyAlignment="0" applyProtection="0"/>
    <xf numFmtId="0" fontId="1" fillId="29" borderId="0" applyNumberFormat="0" applyBorder="0" applyAlignment="0" applyProtection="0"/>
    <xf numFmtId="0" fontId="1" fillId="30" borderId="0" applyNumberFormat="0" applyBorder="0" applyAlignment="0" applyProtection="0"/>
    <xf numFmtId="0" fontId="1" fillId="31" borderId="0" applyNumberFormat="0" applyBorder="0" applyAlignment="0" applyProtection="0"/>
    <xf numFmtId="0" fontId="1" fillId="32" borderId="0" applyNumberFormat="0" applyBorder="0" applyAlignment="0" applyProtection="0"/>
    <xf numFmtId="0" fontId="1" fillId="33" borderId="0" applyNumberFormat="0" applyBorder="0" applyAlignment="0" applyProtection="0"/>
    <xf numFmtId="0" fontId="38" fillId="34" borderId="0" applyNumberFormat="0" applyBorder="0" applyAlignment="0" applyProtection="0"/>
    <xf numFmtId="0" fontId="1" fillId="35" borderId="0" applyNumberFormat="0" applyBorder="0" applyAlignment="0" applyProtection="0"/>
    <xf numFmtId="0" fontId="1" fillId="36" borderId="0" applyNumberFormat="0" applyBorder="0" applyAlignment="0" applyProtection="0"/>
    <xf numFmtId="0" fontId="1" fillId="37" borderId="0" applyNumberFormat="0" applyBorder="0" applyAlignment="0" applyProtection="0"/>
  </cellStyleXfs>
  <cellXfs count="49">
    <xf numFmtId="0" fontId="0" fillId="0" borderId="0" xfId="0">
      <alignment vertical="top"/>
    </xf>
    <xf numFmtId="0" fontId="14" fillId="0" borderId="0" xfId="0" applyFont="1">
      <alignment vertical="top"/>
    </xf>
    <xf numFmtId="0" fontId="14" fillId="0" borderId="0" xfId="2" applyFont="1" applyFill="1" applyBorder="1" applyAlignment="1">
      <alignment vertical="center"/>
    </xf>
    <xf numFmtId="0" fontId="15" fillId="0" borderId="0" xfId="5" applyFont="1" applyFill="1" applyAlignment="1">
      <alignment horizontal="left" vertical="center"/>
    </xf>
    <xf numFmtId="0" fontId="17" fillId="0" borderId="0" xfId="0" applyFont="1">
      <alignment vertical="top"/>
    </xf>
    <xf numFmtId="0" fontId="18" fillId="0" borderId="0" xfId="0" applyFont="1" applyAlignment="1">
      <alignment horizontal="left" vertical="top" wrapText="1" indent="1"/>
    </xf>
    <xf numFmtId="0" fontId="16" fillId="0" borderId="0" xfId="0" applyFont="1" applyAlignment="1">
      <alignment horizontal="left" vertical="center" indent="1"/>
    </xf>
    <xf numFmtId="0" fontId="18" fillId="6" borderId="0" xfId="13" applyFont="1" applyFill="1" applyBorder="1" applyAlignment="1">
      <alignment horizontal="left" vertical="top" wrapText="1" indent="1"/>
    </xf>
    <xf numFmtId="0" fontId="17" fillId="6" borderId="7" xfId="14" applyFont="1" applyFill="1" applyBorder="1" applyAlignment="1">
      <alignment horizontal="center" vertical="center"/>
    </xf>
    <xf numFmtId="0" fontId="17" fillId="6" borderId="8" xfId="14" applyFont="1" applyFill="1" applyBorder="1" applyAlignment="1">
      <alignment horizontal="center" vertical="center"/>
    </xf>
    <xf numFmtId="0" fontId="17" fillId="0" borderId="5" xfId="16" applyFont="1" applyFill="1" applyBorder="1" applyAlignment="1">
      <alignment horizontal="center" vertical="center"/>
    </xf>
    <xf numFmtId="0" fontId="17" fillId="0" borderId="6" xfId="16" applyFont="1" applyFill="1" applyBorder="1" applyAlignment="1">
      <alignment horizontal="center" vertical="center"/>
    </xf>
    <xf numFmtId="0" fontId="19" fillId="0" borderId="0" xfId="0" applyFont="1">
      <alignment vertical="top"/>
    </xf>
    <xf numFmtId="0" fontId="18" fillId="7" borderId="0" xfId="13" applyFont="1" applyFill="1" applyBorder="1" applyAlignment="1">
      <alignment horizontal="left" vertical="top" wrapText="1" indent="1"/>
    </xf>
    <xf numFmtId="0" fontId="18" fillId="8" borderId="0" xfId="13" applyFont="1" applyFill="1" applyBorder="1" applyAlignment="1">
      <alignment horizontal="left" vertical="top" wrapText="1" indent="1"/>
    </xf>
    <xf numFmtId="0" fontId="18" fillId="9" borderId="0" xfId="13" applyFont="1" applyFill="1" applyBorder="1" applyAlignment="1">
      <alignment horizontal="left" vertical="top" wrapText="1" indent="1"/>
    </xf>
    <xf numFmtId="0" fontId="24" fillId="0" borderId="4" xfId="2" applyFont="1" applyFill="1" applyBorder="1" applyAlignment="1">
      <alignment horizontal="left" vertical="top" indent="1"/>
    </xf>
    <xf numFmtId="0" fontId="25" fillId="0" borderId="9" xfId="2" applyFont="1" applyFill="1" applyBorder="1" applyAlignment="1">
      <alignment horizontal="left" vertical="top" indent="1"/>
    </xf>
    <xf numFmtId="0" fontId="26" fillId="0" borderId="10" xfId="2" applyFont="1" applyFill="1" applyBorder="1" applyAlignment="1">
      <alignment horizontal="left" vertical="top" indent="1"/>
    </xf>
    <xf numFmtId="0" fontId="27" fillId="0" borderId="11" xfId="2" applyFont="1" applyFill="1" applyBorder="1" applyAlignment="1">
      <alignment horizontal="left" vertical="top" indent="1"/>
    </xf>
    <xf numFmtId="166" fontId="16" fillId="0" borderId="0" xfId="12" applyNumberFormat="1" applyFont="1" applyAlignment="1">
      <alignment horizontal="left" vertical="center" indent="1"/>
    </xf>
    <xf numFmtId="166" fontId="16" fillId="6" borderId="0" xfId="13" applyNumberFormat="1" applyFont="1" applyFill="1" applyBorder="1" applyAlignment="1">
      <alignment horizontal="left" vertical="center" wrapText="1" indent="1"/>
    </xf>
    <xf numFmtId="166" fontId="16" fillId="8" borderId="0" xfId="13" applyNumberFormat="1" applyFont="1" applyFill="1" applyBorder="1" applyAlignment="1">
      <alignment horizontal="left" vertical="center" wrapText="1" indent="1"/>
    </xf>
    <xf numFmtId="166" fontId="16" fillId="9" borderId="0" xfId="13" applyNumberFormat="1" applyFont="1" applyFill="1" applyBorder="1" applyAlignment="1">
      <alignment horizontal="left" vertical="center" wrapText="1" indent="1"/>
    </xf>
    <xf numFmtId="166" fontId="16" fillId="7" borderId="0" xfId="13" applyNumberFormat="1" applyFont="1" applyFill="1" applyBorder="1" applyAlignment="1">
      <alignment horizontal="left" vertical="center" wrapText="1" indent="1"/>
    </xf>
    <xf numFmtId="0" fontId="18" fillId="0" borderId="0" xfId="0" applyFont="1" applyAlignment="1">
      <alignment horizontal="center" vertical="top" wrapText="1"/>
    </xf>
    <xf numFmtId="0" fontId="14" fillId="8" borderId="0" xfId="11" applyFont="1" applyFill="1" applyBorder="1" applyAlignment="1">
      <alignment horizontal="left" vertical="center" wrapText="1" indent="1"/>
    </xf>
    <xf numFmtId="0" fontId="18" fillId="8" borderId="0" xfId="11" applyFont="1" applyFill="1" applyBorder="1">
      <alignment horizontal="left" vertical="top" wrapText="1" indent="1"/>
    </xf>
    <xf numFmtId="0" fontId="21" fillId="0" borderId="0" xfId="5" applyFont="1" applyFill="1" applyBorder="1">
      <alignment vertical="center"/>
    </xf>
    <xf numFmtId="0" fontId="14" fillId="6" borderId="0" xfId="11" applyFont="1" applyFill="1" applyBorder="1" applyAlignment="1">
      <alignment horizontal="left" vertical="center" wrapText="1" indent="1"/>
    </xf>
    <xf numFmtId="0" fontId="18" fillId="6" borderId="0" xfId="11" applyFont="1" applyFill="1" applyBorder="1">
      <alignment horizontal="left" vertical="top" wrapText="1" indent="1"/>
    </xf>
    <xf numFmtId="0" fontId="13" fillId="0" borderId="4" xfId="15" applyFont="1" applyFill="1" applyBorder="1" applyAlignment="1">
      <alignment horizontal="center" vertical="top"/>
    </xf>
    <xf numFmtId="0" fontId="20" fillId="0" borderId="0" xfId="5" applyFont="1" applyFill="1" applyBorder="1">
      <alignment vertical="center"/>
    </xf>
    <xf numFmtId="0" fontId="14" fillId="7" borderId="0" xfId="11" applyFont="1" applyFill="1" applyBorder="1" applyAlignment="1">
      <alignment horizontal="left" vertical="center" wrapText="1" indent="1"/>
    </xf>
    <xf numFmtId="0" fontId="18" fillId="7" borderId="0" xfId="11" applyFont="1" applyFill="1" applyBorder="1">
      <alignment horizontal="left" vertical="top" wrapText="1" indent="1"/>
    </xf>
    <xf numFmtId="0" fontId="23" fillId="0" borderId="0" xfId="5" applyFont="1" applyFill="1" applyBorder="1">
      <alignment vertical="center"/>
    </xf>
    <xf numFmtId="0" fontId="14" fillId="9" borderId="0" xfId="11" applyFont="1" applyFill="1" applyBorder="1" applyAlignment="1">
      <alignment horizontal="left" vertical="center" wrapText="1" indent="1"/>
    </xf>
    <xf numFmtId="0" fontId="18" fillId="9" borderId="0" xfId="11" applyFont="1" applyFill="1" applyBorder="1">
      <alignment horizontal="left" vertical="top" wrapText="1" indent="1"/>
    </xf>
    <xf numFmtId="0" fontId="22" fillId="0" borderId="0" xfId="5" applyFont="1" applyFill="1" applyBorder="1">
      <alignment vertical="center"/>
    </xf>
    <xf numFmtId="0" fontId="14" fillId="8" borderId="0" xfId="11" applyFont="1" applyFill="1" applyBorder="1" applyAlignment="1">
      <alignment horizontal="left" vertical="center" wrapText="1" indent="1"/>
    </xf>
    <xf numFmtId="0" fontId="18" fillId="8" borderId="0" xfId="11" applyFont="1" applyFill="1" applyBorder="1">
      <alignment horizontal="left" vertical="top" wrapText="1" indent="1"/>
    </xf>
    <xf numFmtId="0" fontId="14" fillId="0" borderId="0" xfId="2" applyFont="1" applyFill="1" applyBorder="1" applyAlignment="1">
      <alignment horizontal="center" vertical="center"/>
    </xf>
    <xf numFmtId="0" fontId="40" fillId="0" borderId="4" xfId="2" applyFont="1" applyFill="1" applyBorder="1" applyAlignment="1">
      <alignment horizontal="left" vertical="top" indent="1"/>
    </xf>
    <xf numFmtId="166" fontId="14" fillId="0" borderId="0" xfId="12" applyNumberFormat="1" applyFont="1" applyAlignment="1">
      <alignment horizontal="left" vertical="center" indent="1"/>
    </xf>
    <xf numFmtId="0" fontId="14" fillId="0" borderId="0" xfId="0" applyFont="1" applyAlignment="1">
      <alignment horizontal="left" vertical="top" wrapText="1" indent="1"/>
    </xf>
    <xf numFmtId="0" fontId="14" fillId="0" borderId="0" xfId="0" applyFont="1" applyAlignment="1">
      <alignment horizontal="center" vertical="top" wrapText="1"/>
    </xf>
    <xf numFmtId="166" fontId="14" fillId="6" borderId="0" xfId="13" applyNumberFormat="1" applyFont="1" applyFill="1" applyBorder="1" applyAlignment="1">
      <alignment horizontal="left" vertical="center" wrapText="1" indent="1"/>
    </xf>
    <xf numFmtId="0" fontId="14" fillId="6" borderId="0" xfId="13" applyFont="1" applyFill="1" applyBorder="1" applyAlignment="1">
      <alignment horizontal="left" vertical="top" wrapText="1" indent="1"/>
    </xf>
    <xf numFmtId="0" fontId="14" fillId="6" borderId="0" xfId="11" applyFont="1" applyFill="1" applyBorder="1">
      <alignment horizontal="left" vertical="top" wrapText="1" indent="1"/>
    </xf>
  </cellXfs>
  <cellStyles count="50">
    <cellStyle name="20% - Énfasis1" xfId="29" builtinId="30" customBuiltin="1"/>
    <cellStyle name="20% - Énfasis2" xfId="32" builtinId="34" customBuiltin="1"/>
    <cellStyle name="20% - Énfasis3" xfId="36" builtinId="38" customBuiltin="1"/>
    <cellStyle name="20% - Énfasis4" xfId="40" builtinId="42" customBuiltin="1"/>
    <cellStyle name="20% - Énfasis5" xfId="43" builtinId="46" customBuiltin="1"/>
    <cellStyle name="20% - Énfasis6" xfId="47" builtinId="50" customBuiltin="1"/>
    <cellStyle name="40% - Énfasis1" xfId="1" builtinId="31" customBuiltin="1"/>
    <cellStyle name="40% - Énfasis2" xfId="33" builtinId="35" customBuiltin="1"/>
    <cellStyle name="40% - Énfasis3" xfId="37" builtinId="39" customBuiltin="1"/>
    <cellStyle name="40% - Énfasis4" xfId="41" builtinId="43" customBuiltin="1"/>
    <cellStyle name="40% - Énfasis5" xfId="44" builtinId="47" customBuiltin="1"/>
    <cellStyle name="40% - Énfasis6" xfId="48" builtinId="51" customBuiltin="1"/>
    <cellStyle name="60% - Énfasis1" xfId="30" builtinId="32" customBuiltin="1"/>
    <cellStyle name="60% - Énfasis2" xfId="34" builtinId="36" customBuiltin="1"/>
    <cellStyle name="60% - Énfasis3" xfId="38" builtinId="40" customBuiltin="1"/>
    <cellStyle name="60% - Énfasis4" xfId="42" builtinId="44" customBuiltin="1"/>
    <cellStyle name="60% - Énfasis5" xfId="45" builtinId="48" customBuiltin="1"/>
    <cellStyle name="60% - Énfasis6" xfId="49" builtinId="52" customBuiltin="1"/>
    <cellStyle name="Bueno" xfId="17" builtinId="26" customBuiltin="1"/>
    <cellStyle name="Cálculo" xfId="22" builtinId="22" customBuiltin="1"/>
    <cellStyle name="Celda de comprobación" xfId="24" builtinId="23" customBuiltin="1"/>
    <cellStyle name="Celda vinculada" xfId="23" builtinId="24" customBuiltin="1"/>
    <cellStyle name="Con bandas" xfId="13" xr:uid="{00000000-0005-0000-0000-000003000000}"/>
    <cellStyle name="Día" xfId="12" xr:uid="{00000000-0005-0000-0000-000008000000}"/>
    <cellStyle name="Encabezado 1" xfId="2" builtinId="16" customBuiltin="1"/>
    <cellStyle name="Encabezado 4" xfId="11" builtinId="19" customBuiltin="1"/>
    <cellStyle name="Énfasis1" xfId="3" builtinId="29" customBuiltin="1"/>
    <cellStyle name="Énfasis2" xfId="31" builtinId="33" customBuiltin="1"/>
    <cellStyle name="Énfasis3" xfId="35" builtinId="37" customBuiltin="1"/>
    <cellStyle name="Énfasis4" xfId="39" builtinId="41" customBuiltin="1"/>
    <cellStyle name="Énfasis5" xfId="4" builtinId="45" customBuiltin="1"/>
    <cellStyle name="Énfasis6" xfId="46" builtinId="49" customBuiltin="1"/>
    <cellStyle name="Entrada" xfId="20" builtinId="20" customBuiltin="1"/>
    <cellStyle name="Entrada de configuración" xfId="14" xr:uid="{00000000-0005-0000-0000-00000F000000}"/>
    <cellStyle name="Incorrecto" xfId="18" builtinId="27" customBuiltin="1"/>
    <cellStyle name="Millares" xfId="6" builtinId="3" customBuiltin="1"/>
    <cellStyle name="Millares [0]" xfId="7" builtinId="6" customBuiltin="1"/>
    <cellStyle name="Moneda" xfId="8" builtinId="4" customBuiltin="1"/>
    <cellStyle name="Moneda [0]" xfId="9" builtinId="7" customBuiltin="1"/>
    <cellStyle name="Neutral" xfId="19" builtinId="28" customBuiltin="1"/>
    <cellStyle name="Normal" xfId="0" builtinId="0" customBuiltin="1"/>
    <cellStyle name="Notas" xfId="26" builtinId="10" customBuiltin="1"/>
    <cellStyle name="Porcentaje" xfId="10" builtinId="5" customBuiltin="1"/>
    <cellStyle name="Salida" xfId="21" builtinId="21" customBuiltin="1"/>
    <cellStyle name="Texto de advertencia" xfId="25" builtinId="11" customBuiltin="1"/>
    <cellStyle name="Texto explicativo" xfId="27" builtinId="53" customBuiltin="1"/>
    <cellStyle name="Título" xfId="5" builtinId="15" customBuiltin="1"/>
    <cellStyle name="Título 2" xfId="15" builtinId="17" customBuiltin="1"/>
    <cellStyle name="Título 3" xfId="16" builtinId="18" customBuiltin="1"/>
    <cellStyle name="Total" xfId="28" builtinId="25" customBuiltin="1"/>
  </cellStyles>
  <dxfs count="24">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s>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FF00FF"/>
      <rgbColor rgb="0000FFFF"/>
      <rgbColor rgb="00800000"/>
      <rgbColor rgb="00008000"/>
      <rgbColor rgb="00000080"/>
      <rgbColor rgb="00808000"/>
      <rgbColor rgb="00F1F2F5"/>
      <rgbColor rgb="00008080"/>
      <rgbColor rgb="00E4EAF0"/>
      <rgbColor rgb="00808080"/>
      <rgbColor rgb="009999FF"/>
      <rgbColor rgb="00993366"/>
      <rgbColor rgb="00FFFFCC"/>
      <rgbColor rgb="00CCFFFF"/>
      <rgbColor rgb="00660066"/>
      <rgbColor rgb="00FF8080"/>
      <rgbColor rgb="000066CC"/>
      <rgbColor rgb="00CCCCFF"/>
      <rgbColor rgb="00000080"/>
      <rgbColor rgb="00FF00FF"/>
      <rgbColor rgb="00FFFF00"/>
      <rgbColor rgb="0000FFFF"/>
      <rgbColor rgb="00800080"/>
      <rgbColor rgb="00800000"/>
      <rgbColor rgb="00008080"/>
      <rgbColor rgb="000000FF"/>
      <rgbColor rgb="0000CCFF"/>
      <rgbColor rgb="00314265"/>
      <rgbColor rgb="00CCFFCC"/>
      <rgbColor rgb="00FFEECD"/>
      <rgbColor rgb="00D0D8E2"/>
      <rgbColor rgb="00FF99CC"/>
      <rgbColor rgb="00CC99FF"/>
      <rgbColor rgb="00FFCC99"/>
      <rgbColor rgb="003366FF"/>
      <rgbColor rgb="0033CCCC"/>
      <rgbColor rgb="0099CC00"/>
      <rgbColor rgb="00FFCC00"/>
      <rgbColor rgb="00FF9900"/>
      <rgbColor rgb="00FF6600"/>
      <rgbColor rgb="00717789"/>
      <rgbColor rgb="00969696"/>
      <rgbColor rgb="00003366"/>
      <rgbColor rgb="00339966"/>
      <rgbColor rgb="00003300"/>
      <rgbColor rgb="00333300"/>
      <rgbColor rgb="00993300"/>
      <rgbColor rgb="00993366"/>
      <rgbColor rgb="00333399"/>
      <rgbColor rgb="004B4B4B"/>
    </indexed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18" Type="http://schemas.microsoft.com/office/2017/06/relationships/rdRichValue" Target="richData/rdrichvalue.xml"/><Relationship Id="rId3" Type="http://schemas.openxmlformats.org/officeDocument/2006/relationships/worksheet" Target="worksheets/sheet3.xml"/><Relationship Id="rId21"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microsoft.com/office/2022/10/relationships/richValueRel" Target="richData/richValueRel.xml"/><Relationship Id="rId2" Type="http://schemas.openxmlformats.org/officeDocument/2006/relationships/worksheet" Target="worksheets/sheet2.xml"/><Relationship Id="rId16" Type="http://schemas.openxmlformats.org/officeDocument/2006/relationships/sheetMetadata" Target="metadata.xml"/><Relationship Id="rId20" Type="http://schemas.microsoft.com/office/2017/06/relationships/rdRichValueTypes" Target="richData/rdRichValueTyp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sharedStrings" Target="sharedStrings.xml"/><Relationship Id="rId23" Type="http://schemas.openxmlformats.org/officeDocument/2006/relationships/customXml" Target="../customXml/item2.xml"/><Relationship Id="rId10" Type="http://schemas.openxmlformats.org/officeDocument/2006/relationships/worksheet" Target="worksheets/sheet10.xml"/><Relationship Id="rId19" Type="http://schemas.microsoft.com/office/2017/06/relationships/rdRichValueStructure" Target="richData/rdrichvaluestructure.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 Id="rId22" Type="http://schemas.openxmlformats.org/officeDocument/2006/relationships/customXml" Target="../customXml/item1.xml"/></Relationships>
</file>

<file path=xl/drawings/_rels/drawing1.xml.rels><?xml version="1.0" encoding="UTF-8" standalone="yes"?>
<Relationships xmlns="http://schemas.openxmlformats.org/package/2006/relationships"><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1" Type="http://schemas.openxmlformats.org/officeDocument/2006/relationships/image" Target="../media/image1.jpeg"/></Relationships>
</file>

<file path=xl/drawings/_rels/drawing3.xml.rels><?xml version="1.0" encoding="UTF-8" standalone="yes"?>
<Relationships xmlns="http://schemas.openxmlformats.org/package/2006/relationships"><Relationship Id="rId1" Type="http://schemas.openxmlformats.org/officeDocument/2006/relationships/image" Target="../media/image2.jpe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4.png"/></Relationships>
</file>

<file path=xl/drawings/_rels/drawing6.xml.rels><?xml version="1.0" encoding="UTF-8" standalone="yes"?>
<Relationships xmlns="http://schemas.openxmlformats.org/package/2006/relationships"><Relationship Id="rId1" Type="http://schemas.openxmlformats.org/officeDocument/2006/relationships/image" Target="../media/image5.jpeg"/></Relationships>
</file>

<file path=xl/drawings/_rels/drawing7.xml.rels><?xml version="1.0" encoding="UTF-8" standalone="yes"?>
<Relationships xmlns="http://schemas.openxmlformats.org/package/2006/relationships"><Relationship Id="rId1" Type="http://schemas.openxmlformats.org/officeDocument/2006/relationships/image" Target="../media/image6.png"/></Relationships>
</file>

<file path=xl/drawings/_rels/drawing8.xml.rels><?xml version="1.0" encoding="UTF-8" standalone="yes"?>
<Relationships xmlns="http://schemas.openxmlformats.org/package/2006/relationships"><Relationship Id="rId1" Type="http://schemas.openxmlformats.org/officeDocument/2006/relationships/image" Target="../media/image7.png"/></Relationships>
</file>

<file path=xl/drawings/_rels/drawing9.xml.rels><?xml version="1.0" encoding="UTF-8" standalone="yes"?>
<Relationships xmlns="http://schemas.openxmlformats.org/package/2006/relationships"><Relationship Id="rId1" Type="http://schemas.openxmlformats.org/officeDocument/2006/relationships/image" Target="../media/image8.png"/></Relationships>
</file>

<file path=xl/drawings/_rels/drawing10.xml.rels><?xml version="1.0" encoding="UTF-8" standalone="yes"?>
<Relationships xmlns="http://schemas.openxmlformats.org/package/2006/relationships"><Relationship Id="rId1" Type="http://schemas.openxmlformats.org/officeDocument/2006/relationships/image" Target="../media/image9.jpeg"/></Relationships>
</file>

<file path=xl/drawings/_rels/drawing11.xml.rels><?xml version="1.0" encoding="UTF-8" standalone="yes"?>
<Relationships xmlns="http://schemas.openxmlformats.org/package/2006/relationships"><Relationship Id="rId1" Type="http://schemas.openxmlformats.org/officeDocument/2006/relationships/image" Target="../media/image4.png"/></Relationships>
</file>

<file path=xl/drawings/drawing1.xml><?xml version="1.0" encoding="utf-8"?>
<xdr:wsDr xmlns:xdr="http://schemas.openxmlformats.org/drawingml/2006/spreadsheetDrawing" xmlns:a="http://schemas.openxmlformats.org/drawingml/2006/main">
  <xdr:twoCellAnchor editAs="oneCell">
    <xdr:from>
      <xdr:col>5</xdr:col>
      <xdr:colOff>0</xdr:colOff>
      <xdr:row>1</xdr:row>
      <xdr:rowOff>0</xdr:rowOff>
    </xdr:from>
    <xdr:to>
      <xdr:col>9</xdr:col>
      <xdr:colOff>28575</xdr:colOff>
      <xdr:row>1</xdr:row>
      <xdr:rowOff>1143000</xdr:rowOff>
    </xdr:to>
    <xdr:pic>
      <xdr:nvPicPr>
        <xdr:cNvPr id="3" name="Imagen 2" descr="Edificios y un árbol en invierno" title="Encabezado de invierno">
          <a:extLst>
            <a:ext uri="{FF2B5EF4-FFF2-40B4-BE49-F238E27FC236}">
              <a16:creationId xmlns:a16="http://schemas.microsoft.com/office/drawing/2014/main" id="{00000000-0008-0000-0000-000003000000}"/>
            </a:ext>
          </a:extLst>
        </xdr:cNvPr>
        <xdr:cNvPicPr>
          <a:picLocks noChangeAspect="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a:xfrm>
          <a:off x="5486400" y="114300"/>
          <a:ext cx="4152900" cy="11430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5</xdr:col>
      <xdr:colOff>0</xdr:colOff>
      <xdr:row>1</xdr:row>
      <xdr:rowOff>0</xdr:rowOff>
    </xdr:from>
    <xdr:to>
      <xdr:col>9</xdr:col>
      <xdr:colOff>28575</xdr:colOff>
      <xdr:row>1</xdr:row>
      <xdr:rowOff>1143000</xdr:rowOff>
    </xdr:to>
    <xdr:pic>
      <xdr:nvPicPr>
        <xdr:cNvPr id="2" name="Imagen 1" descr="Edificios y un árbol en invierno" title="Encabezado de invierno">
          <a:extLst>
            <a:ext uri="{FF2B5EF4-FFF2-40B4-BE49-F238E27FC236}">
              <a16:creationId xmlns:a16="http://schemas.microsoft.com/office/drawing/2014/main" id="{00000000-0008-0000-0100-000002000000}"/>
            </a:ext>
          </a:extLst>
        </xdr:cNvPr>
        <xdr:cNvPicPr>
          <a:picLocks noChangeAspect="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a:xfrm>
          <a:off x="5486400" y="114300"/>
          <a:ext cx="4152900" cy="1143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5</xdr:col>
      <xdr:colOff>0</xdr:colOff>
      <xdr:row>1</xdr:row>
      <xdr:rowOff>0</xdr:rowOff>
    </xdr:from>
    <xdr:to>
      <xdr:col>9</xdr:col>
      <xdr:colOff>28575</xdr:colOff>
      <xdr:row>1</xdr:row>
      <xdr:rowOff>1143000</xdr:rowOff>
    </xdr:to>
    <xdr:pic>
      <xdr:nvPicPr>
        <xdr:cNvPr id="3" name="Imagen 2" descr="Edificios y un árbol en primavera" title="Encabezado de primavera">
          <a:extLst>
            <a:ext uri="{FF2B5EF4-FFF2-40B4-BE49-F238E27FC236}">
              <a16:creationId xmlns:a16="http://schemas.microsoft.com/office/drawing/2014/main" id="{00000000-0008-0000-0200-000003000000}"/>
            </a:ext>
          </a:extLst>
        </xdr:cNvPr>
        <xdr:cNvPicPr>
          <a:picLocks noChangeAspect="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a:xfrm>
          <a:off x="5486400" y="114300"/>
          <a:ext cx="4152900" cy="11430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6</xdr:col>
      <xdr:colOff>180975</xdr:colOff>
      <xdr:row>1</xdr:row>
      <xdr:rowOff>0</xdr:rowOff>
    </xdr:from>
    <xdr:to>
      <xdr:col>7</xdr:col>
      <xdr:colOff>0</xdr:colOff>
      <xdr:row>1</xdr:row>
      <xdr:rowOff>1143000</xdr:rowOff>
    </xdr:to>
    <xdr:pic>
      <xdr:nvPicPr>
        <xdr:cNvPr id="2" name="Imagen 1">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
        <a:srcRect/>
        <a:stretch/>
      </xdr:blipFill>
      <xdr:spPr>
        <a:xfrm>
          <a:off x="6953250" y="114300"/>
          <a:ext cx="1143000" cy="11430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6</xdr:col>
      <xdr:colOff>180975</xdr:colOff>
      <xdr:row>1</xdr:row>
      <xdr:rowOff>0</xdr:rowOff>
    </xdr:from>
    <xdr:to>
      <xdr:col>7</xdr:col>
      <xdr:colOff>0</xdr:colOff>
      <xdr:row>1</xdr:row>
      <xdr:rowOff>1143000</xdr:rowOff>
    </xdr:to>
    <xdr:pic>
      <xdr:nvPicPr>
        <xdr:cNvPr id="2" name="Imagen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srcRect/>
        <a:stretch/>
      </xdr:blipFill>
      <xdr:spPr>
        <a:xfrm>
          <a:off x="6953250" y="114300"/>
          <a:ext cx="1143000" cy="11430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5</xdr:col>
      <xdr:colOff>0</xdr:colOff>
      <xdr:row>1</xdr:row>
      <xdr:rowOff>0</xdr:rowOff>
    </xdr:from>
    <xdr:to>
      <xdr:col>9</xdr:col>
      <xdr:colOff>28575</xdr:colOff>
      <xdr:row>1</xdr:row>
      <xdr:rowOff>1143000</xdr:rowOff>
    </xdr:to>
    <xdr:pic>
      <xdr:nvPicPr>
        <xdr:cNvPr id="3" name="Imagen 2" descr="Edificios y un árbol en verano" title="Encabezado de verano">
          <a:extLst>
            <a:ext uri="{FF2B5EF4-FFF2-40B4-BE49-F238E27FC236}">
              <a16:creationId xmlns:a16="http://schemas.microsoft.com/office/drawing/2014/main" id="{00000000-0008-0000-0500-000003000000}"/>
            </a:ext>
          </a:extLst>
        </xdr:cNvPr>
        <xdr:cNvPicPr>
          <a:picLocks noChangeAspect="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a:xfrm>
          <a:off x="5486400" y="114300"/>
          <a:ext cx="4152900" cy="11430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5</xdr:col>
      <xdr:colOff>1060450</xdr:colOff>
      <xdr:row>1</xdr:row>
      <xdr:rowOff>0</xdr:rowOff>
    </xdr:from>
    <xdr:to>
      <xdr:col>7</xdr:col>
      <xdr:colOff>444500</xdr:colOff>
      <xdr:row>1</xdr:row>
      <xdr:rowOff>1143000</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srcRect/>
        <a:stretch/>
      </xdr:blipFill>
      <xdr:spPr>
        <a:xfrm>
          <a:off x="6508750" y="114300"/>
          <a:ext cx="2032000" cy="11430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5</xdr:col>
      <xdr:colOff>1060450</xdr:colOff>
      <xdr:row>1</xdr:row>
      <xdr:rowOff>0</xdr:rowOff>
    </xdr:from>
    <xdr:to>
      <xdr:col>7</xdr:col>
      <xdr:colOff>444500</xdr:colOff>
      <xdr:row>1</xdr:row>
      <xdr:rowOff>1143000</xdr:rowOff>
    </xdr:to>
    <xdr:pic>
      <xdr:nvPicPr>
        <xdr:cNvPr id="2" name="Imagen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srcRect/>
        <a:stretch/>
      </xdr:blipFill>
      <xdr:spPr>
        <a:xfrm>
          <a:off x="6508750" y="114300"/>
          <a:ext cx="2032000" cy="11430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5</xdr:col>
      <xdr:colOff>1043370</xdr:colOff>
      <xdr:row>1</xdr:row>
      <xdr:rowOff>0</xdr:rowOff>
    </xdr:from>
    <xdr:to>
      <xdr:col>7</xdr:col>
      <xdr:colOff>427420</xdr:colOff>
      <xdr:row>1</xdr:row>
      <xdr:rowOff>1143000</xdr:rowOff>
    </xdr:to>
    <xdr:pic>
      <xdr:nvPicPr>
        <xdr:cNvPr id="2" name="Imagen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rcRect/>
        <a:stretch/>
      </xdr:blipFill>
      <xdr:spPr>
        <a:xfrm>
          <a:off x="6491670" y="114300"/>
          <a:ext cx="2032000" cy="11430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4</xdr:col>
      <xdr:colOff>1289816</xdr:colOff>
      <xdr:row>1</xdr:row>
      <xdr:rowOff>0</xdr:rowOff>
    </xdr:from>
    <xdr:to>
      <xdr:col>7</xdr:col>
      <xdr:colOff>647700</xdr:colOff>
      <xdr:row>1</xdr:row>
      <xdr:rowOff>1143000</xdr:rowOff>
    </xdr:to>
    <xdr:pic>
      <xdr:nvPicPr>
        <xdr:cNvPr id="2" name="Imagen 1" descr="Edificios y un árbol en otoño" title="Encabezado de otoño">
          <a:extLst>
            <a:ext uri="{FF2B5EF4-FFF2-40B4-BE49-F238E27FC236}">
              <a16:creationId xmlns:a16="http://schemas.microsoft.com/office/drawing/2014/main" id="{00000000-0008-0000-0A00-000002000000}"/>
            </a:ext>
          </a:extLst>
        </xdr:cNvPr>
        <xdr:cNvPicPr>
          <a:picLocks noChangeAspect="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a:xfrm>
          <a:off x="5414141" y="114300"/>
          <a:ext cx="4187059" cy="11430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6</xdr:col>
      <xdr:colOff>180975</xdr:colOff>
      <xdr:row>1</xdr:row>
      <xdr:rowOff>0</xdr:rowOff>
    </xdr:from>
    <xdr:to>
      <xdr:col>7</xdr:col>
      <xdr:colOff>0</xdr:colOff>
      <xdr:row>1</xdr:row>
      <xdr:rowOff>1143000</xdr:rowOff>
    </xdr:to>
    <xdr:pic>
      <xdr:nvPicPr>
        <xdr:cNvPr id="4" name="Imagen 3">
          <a:extLst>
            <a:ext uri="{FF2B5EF4-FFF2-40B4-BE49-F238E27FC236}">
              <a16:creationId xmlns:a16="http://schemas.microsoft.com/office/drawing/2014/main" id="{83B54D93-B7A1-41D8-A817-50F0D6CEE881}"/>
            </a:ext>
          </a:extLst>
        </xdr:cNvPr>
        <xdr:cNvPicPr>
          <a:picLocks noChangeAspect="1"/>
        </xdr:cNvPicPr>
      </xdr:nvPicPr>
      <xdr:blipFill>
        <a:blip xmlns:r="http://schemas.openxmlformats.org/officeDocument/2006/relationships" r:embed="rId1"/>
        <a:srcRect/>
        <a:stretch/>
      </xdr:blipFill>
      <xdr:spPr>
        <a:xfrm>
          <a:off x="6953250" y="114300"/>
          <a:ext cx="1143000" cy="1143000"/>
        </a:xfrm>
        <a:prstGeom prst="rect">
          <a:avLst/>
        </a:prstGeom>
      </xdr:spPr>
    </xdr:pic>
    <xdr:clientData/>
  </xdr:twoCellAnchor>
</xdr:wsDr>
</file>

<file path=xl/richData/_rels/richValueRel.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3">
  <rv s="0">
    <v>5</v>
    <v>0</v>
  </rv>
  <rv s="0">
    <v>5</v>
    <v>1</v>
  </rv>
  <rv s="0">
    <v>5</v>
    <v>2</v>
  </rv>
</rvData>
</file>

<file path=xl/richData/rdrichvaluestructure.xml><?xml version="1.0" encoding="utf-8"?>
<rvStructures xmlns="http://schemas.microsoft.com/office/spreadsheetml/2017/richdata" count="1">
  <s t="_localImage">
    <k n="CalcOrigin" t="i"/>
    <k n="_rvRel:LocalImageIdentifier" t="i"/>
  </s>
</rvStructures>
</file>

<file path=xl/richData/richValueRel.xml><?xml version="1.0" encoding="utf-8"?>
<richValueRels xmlns="http://schemas.microsoft.com/office/spreadsheetml/2022/richvaluerel" xmlns:r="http://schemas.openxmlformats.org/officeDocument/2006/relationships">
  <rel r:id="rId1"/>
  <rel r:id="rId2"/>
  <rel r:id="rId3"/>
</richValueRels>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Custom 5">
      <a:majorFont>
        <a:latin typeface="Cambria"/>
        <a:ea typeface=""/>
        <a:cs typeface=""/>
      </a:majorFont>
      <a:minorFont>
        <a:latin typeface="Lucida Bright"/>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
    <tabColor theme="8" tint="0.59999389629810485"/>
    <pageSetUpPr autoPageBreaks="0" fitToPage="1"/>
  </sheetPr>
  <dimension ref="A1:L15"/>
  <sheetViews>
    <sheetView showGridLines="0" zoomScaleNormal="100" workbookViewId="0">
      <selection activeCell="C11" activeCellId="9" sqref="C7 C9 E9 E7 E5 E11 E13 C15 C13 C11"/>
    </sheetView>
  </sheetViews>
  <sheetFormatPr baseColWidth="10" defaultColWidth="8.88671875" defaultRowHeight="14.25" x14ac:dyDescent="0.2"/>
  <cols>
    <col min="1" max="1" width="1.77734375" style="1" customWidth="1"/>
    <col min="2" max="4" width="15.44140625" style="1" customWidth="1"/>
    <col min="5" max="5" width="17.6640625" style="1" customWidth="1"/>
    <col min="6" max="8" width="15.44140625" style="1" customWidth="1"/>
    <col min="9" max="9" width="1.77734375" style="1" customWidth="1"/>
    <col min="10" max="10" width="8.77734375" style="1" customWidth="1"/>
    <col min="11" max="12" width="15.77734375" style="1" customWidth="1"/>
    <col min="13" max="13" width="1.77734375" style="1" customWidth="1"/>
    <col min="14" max="16384" width="8.88671875" style="1"/>
  </cols>
  <sheetData>
    <row r="1" spans="1:12" ht="9" customHeight="1" x14ac:dyDescent="0.2">
      <c r="I1" s="1" t="s">
        <v>1</v>
      </c>
    </row>
    <row r="2" spans="1:12" ht="100.5" customHeight="1" x14ac:dyDescent="0.2">
      <c r="B2" s="28" t="str">
        <f>"Enero "&amp;CalendarYear</f>
        <v>Enero 2025</v>
      </c>
      <c r="C2" s="28"/>
      <c r="D2" s="28"/>
      <c r="E2" s="2"/>
      <c r="F2" s="2"/>
      <c r="G2" s="2"/>
      <c r="H2" s="3"/>
    </row>
    <row r="3" spans="1:12" s="4" customFormat="1" ht="19.5" customHeight="1" thickBot="1" x14ac:dyDescent="0.25">
      <c r="A3" s="1"/>
      <c r="B3" s="16" t="str">
        <f>InicioDeLaSemana</f>
        <v>lunes</v>
      </c>
      <c r="C3" s="16" t="str">
        <f>TEXT(C4,"dddd")</f>
        <v>martes</v>
      </c>
      <c r="D3" s="16" t="str">
        <f t="shared" ref="D3:H3" si="0">TEXT(D4,"dddd")</f>
        <v>miércoles</v>
      </c>
      <c r="E3" s="16" t="str">
        <f t="shared" si="0"/>
        <v>jueves</v>
      </c>
      <c r="F3" s="16" t="str">
        <f t="shared" si="0"/>
        <v>viernes</v>
      </c>
      <c r="G3" s="16" t="str">
        <f t="shared" si="0"/>
        <v>sábado</v>
      </c>
      <c r="H3" s="16" t="str">
        <f t="shared" si="0"/>
        <v>domingo</v>
      </c>
      <c r="K3" s="31" t="s">
        <v>2</v>
      </c>
      <c r="L3" s="31"/>
    </row>
    <row r="4" spans="1:12" s="6" customFormat="1" ht="19.5" customHeight="1" x14ac:dyDescent="0.2">
      <c r="B4" s="20">
        <f t="array" ref="B4:H4">DaysAndWeeks+DATE(CalendarYear,1,1)-WEEKDAY(DATE(CalendarYear,1,1),(InicioDeLaSemana="lunes")+1)+1</f>
        <v>45656</v>
      </c>
      <c r="C4" s="20">
        <v>45657</v>
      </c>
      <c r="D4" s="20">
        <v>45658</v>
      </c>
      <c r="E4" s="20">
        <v>45659</v>
      </c>
      <c r="F4" s="20">
        <v>45660</v>
      </c>
      <c r="G4" s="20">
        <v>45661</v>
      </c>
      <c r="H4" s="20">
        <v>45662</v>
      </c>
      <c r="K4" s="10" t="s">
        <v>3</v>
      </c>
      <c r="L4" s="11" t="s">
        <v>4</v>
      </c>
    </row>
    <row r="5" spans="1:12" s="5" customFormat="1" ht="48" customHeight="1" x14ac:dyDescent="0.2">
      <c r="E5" s="25"/>
      <c r="K5" s="8">
        <v>2025</v>
      </c>
      <c r="L5" s="9" t="s">
        <v>5</v>
      </c>
    </row>
    <row r="6" spans="1:12" s="6" customFormat="1" ht="19.5" customHeight="1" x14ac:dyDescent="0.2">
      <c r="B6" s="21">
        <f t="array" ref="B6:H6">DaysAndWeeks+DATE(CalendarYear,1,1)-WEEKDAY(DATE(CalendarYear,1,1),(InicioDeLaSemana="lunes")+1)+8</f>
        <v>45663</v>
      </c>
      <c r="C6" s="21">
        <v>45664</v>
      </c>
      <c r="D6" s="21">
        <v>45665</v>
      </c>
      <c r="E6" s="21">
        <v>45666</v>
      </c>
      <c r="F6" s="21">
        <v>45667</v>
      </c>
      <c r="G6" s="21">
        <v>45668</v>
      </c>
      <c r="H6" s="21">
        <v>45669</v>
      </c>
    </row>
    <row r="7" spans="1:12" s="5" customFormat="1" ht="48" customHeight="1" x14ac:dyDescent="0.2">
      <c r="B7" s="7"/>
      <c r="C7" s="25"/>
      <c r="D7" s="7"/>
      <c r="E7" s="25"/>
      <c r="G7" s="7"/>
      <c r="H7" s="7"/>
    </row>
    <row r="8" spans="1:12" s="6" customFormat="1" ht="19.5" customHeight="1" x14ac:dyDescent="0.2">
      <c r="B8" s="20">
        <f t="array" ref="B8:H8">DaysAndWeeks+DATE(CalendarYear,1,1)-WEEKDAY(DATE(CalendarYear,1,1),(InicioDeLaSemana="lunes")+1)+15</f>
        <v>45670</v>
      </c>
      <c r="C8" s="20">
        <v>45671</v>
      </c>
      <c r="D8" s="20">
        <v>45672</v>
      </c>
      <c r="E8" s="20">
        <v>45673</v>
      </c>
      <c r="F8" s="20">
        <v>45674</v>
      </c>
      <c r="G8" s="20">
        <v>45675</v>
      </c>
      <c r="H8" s="20">
        <v>45676</v>
      </c>
    </row>
    <row r="9" spans="1:12" s="5" customFormat="1" ht="48" customHeight="1" x14ac:dyDescent="0.2">
      <c r="C9" s="25"/>
      <c r="E9" s="25"/>
    </row>
    <row r="10" spans="1:12" s="6" customFormat="1" ht="19.5" customHeight="1" x14ac:dyDescent="0.2">
      <c r="B10" s="21">
        <f t="array" ref="B10:H10">DaysAndWeeks+DATE(CalendarYear,1,1)-WEEKDAY(DATE(CalendarYear,1,1),(InicioDeLaSemana="lunes")+1)+22</f>
        <v>45677</v>
      </c>
      <c r="C10" s="21">
        <v>45678</v>
      </c>
      <c r="D10" s="21">
        <v>45679</v>
      </c>
      <c r="E10" s="21">
        <v>45680</v>
      </c>
      <c r="F10" s="21">
        <v>45681</v>
      </c>
      <c r="G10" s="21">
        <v>45682</v>
      </c>
      <c r="H10" s="21">
        <v>45683</v>
      </c>
    </row>
    <row r="11" spans="1:12" s="5" customFormat="1" ht="48" customHeight="1" x14ac:dyDescent="0.2">
      <c r="B11" s="7"/>
      <c r="C11" s="25"/>
      <c r="D11" s="7"/>
      <c r="E11" s="25"/>
      <c r="G11" s="7"/>
      <c r="H11" s="7"/>
    </row>
    <row r="12" spans="1:12" s="6" customFormat="1" ht="19.5" customHeight="1" x14ac:dyDescent="0.2">
      <c r="B12" s="20">
        <f t="array" ref="B12:H12">DaysAndWeeks+DATE(CalendarYear,1,1)-WEEKDAY(DATE(CalendarYear,1,1),(InicioDeLaSemana="lunes")+1)+29</f>
        <v>45684</v>
      </c>
      <c r="C12" s="20">
        <v>45685</v>
      </c>
      <c r="D12" s="20">
        <v>45686</v>
      </c>
      <c r="E12" s="20">
        <v>45687</v>
      </c>
      <c r="F12" s="20">
        <v>45688</v>
      </c>
      <c r="G12" s="20">
        <v>45689</v>
      </c>
      <c r="H12" s="20">
        <v>45690</v>
      </c>
    </row>
    <row r="13" spans="1:12" s="5" customFormat="1" ht="48" customHeight="1" x14ac:dyDescent="0.2">
      <c r="C13" s="25"/>
      <c r="E13" s="25"/>
    </row>
    <row r="14" spans="1:12" s="6" customFormat="1" ht="19.5" customHeight="1" x14ac:dyDescent="0.2">
      <c r="B14" s="21">
        <f t="array" ref="B14:C14">DaysAndWeeks+DATE(CalendarYear,1,1)-WEEKDAY(DATE(CalendarYear,1,1),(InicioDeLaSemana="lunes")+1)+36</f>
        <v>45691</v>
      </c>
      <c r="C14" s="21">
        <v>45692</v>
      </c>
      <c r="D14" s="29" t="s">
        <v>0</v>
      </c>
      <c r="E14" s="29"/>
      <c r="F14" s="29"/>
      <c r="G14" s="29"/>
      <c r="H14" s="29"/>
    </row>
    <row r="15" spans="1:12" s="5" customFormat="1" ht="48" customHeight="1" x14ac:dyDescent="0.2">
      <c r="B15" s="7"/>
      <c r="C15" s="25"/>
      <c r="D15" s="30"/>
      <c r="E15" s="30"/>
      <c r="F15" s="30"/>
      <c r="G15" s="30"/>
      <c r="H15" s="30"/>
    </row>
  </sheetData>
  <mergeCells count="4">
    <mergeCell ref="B2:D2"/>
    <mergeCell ref="D14:H14"/>
    <mergeCell ref="D15:H15"/>
    <mergeCell ref="K3:L3"/>
  </mergeCells>
  <phoneticPr fontId="2" type="noConversion"/>
  <conditionalFormatting sqref="B4:G4">
    <cfRule type="expression" dxfId="23" priority="23">
      <formula>DAY(B4)&gt;8</formula>
    </cfRule>
  </conditionalFormatting>
  <conditionalFormatting sqref="B12:H12 B14:C14">
    <cfRule type="expression" dxfId="22" priority="24">
      <formula>AND(DAY(B12)&gt;=1,DAY(B12)&lt;=15)</formula>
    </cfRule>
  </conditionalFormatting>
  <dataValidations count="13">
    <dataValidation type="list" errorStyle="warning" allowBlank="1" showInputMessage="1" showErrorMessage="1" error="Seleccione un día de la lista. Seleccione Cancelar y, después, presione ALT + Flecha abajo para seleccionar el día de la lista desplegable" prompt="Seleccione el día de inicio de la semana en esta celda. Presione ALT + Flecha abajo para abrir la lista desplegable, presione Flecha abajo y después ENTRAR para realizar la selección" sqref="L5" xr:uid="{00000000-0002-0000-0000-000000000000}">
      <formula1>"domingo, lunes"</formula1>
    </dataValidation>
    <dataValidation allowBlank="1" showInputMessage="1" showErrorMessage="1" prompt="Cree un calendario de un mes personalizado en este libro. Personalice el año y el día de inicio de la semana para todos los meses de esta hoja de cálculo de enero. Cada mes se encuentra en una hoja de cálculo independiente." sqref="A1" xr:uid="{00000000-0002-0000-0000-000001000000}"/>
    <dataValidation allowBlank="1" showInputMessage="1" showErrorMessage="1" prompt="Escriba el año en la celda inferior." sqref="K4" xr:uid="{00000000-0002-0000-0000-000002000000}"/>
    <dataValidation allowBlank="1" showInputMessage="1" showErrorMessage="1" prompt="Seleccione el día de inicio de la semana en la celda inferior." sqref="L4" xr:uid="{00000000-0002-0000-0000-000003000000}"/>
    <dataValidation allowBlank="1" showInputMessage="1" showErrorMessage="1" prompt="Escriba el año en esta celda" sqref="K5" xr:uid="{00000000-0002-0000-0000-000004000000}"/>
    <dataValidation allowBlank="1" showInputMessage="1" showErrorMessage="1" prompt="Esta fila contiene los nombres de los días laborables de este calendario. Esta celda contiene el día de inicio de la semana. Para cambiar el día de inicio de la semana, escriba un nuevo día laborable en la celda L5, en esta hoja de cálculo." sqref="B3" xr:uid="{00000000-0002-0000-0000-000005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000-000006000000}"/>
    <dataValidation allowBlank="1" showInputMessage="1" showErrorMessage="1" prompt="El año de esta celda se actualiza automáticamente según el año especificado en la celda K5. El calendario siguiente incluye fechas de los meses anterior y posterior con un sombreado de fuente más claro." sqref="B2:D2" xr:uid="{00000000-0002-0000-0000-000007000000}"/>
    <dataValidation allowBlank="1" showInputMessage="1" showErrorMessage="1" prompt="El día de la semana se determinará automáticamente" sqref="C3:H3" xr:uid="{00000000-0002-0000-0000-000008000000}"/>
    <dataValidation allowBlank="1" showInputMessage="1" showErrorMessage="1" prompt="Las celdas de esta fila y las filas 7, 9, 11, 13 y 15 son para escribir notas diarias relacionadas con el día natural de la celda anterior." sqref="B5" xr:uid="{00000000-0002-0000-0000-000009000000}"/>
    <dataValidation allowBlank="1" showInputMessage="1" prompt="Escriba las notas del mes en esta celda." sqref="D15:H15" xr:uid="{00000000-0002-0000-0000-00000A000000}"/>
    <dataValidation allowBlank="1" showInputMessage="1" prompt="Escriba las notas del mes en la celda inferior." sqref="D14:H14" xr:uid="{00000000-0002-0000-0000-00000B000000}"/>
    <dataValidation allowBlank="1" showInputMessage="1" showErrorMessage="1" prompt="Escriba el año y seleccione el día de inicio del calendario en las celdas siguientes. Estas celdas de configuración del calendario no se imprimirán." sqref="K3" xr:uid="{00000000-0002-0000-0000-00000C000000}"/>
  </dataValidations>
  <printOptions horizontalCentered="1"/>
  <pageMargins left="0.25" right="0.25" top="0.5" bottom="0.5" header="0.3" footer="0.3"/>
  <pageSetup paperSize="9" orientation="landscape" r:id="rId1"/>
  <headerFooter differentFirst="1"/>
  <drawing r:id="rId2"/>
  <extLst>
    <ext xmlns:mx="http://schemas.microsoft.com/office/mac/excel/2008/main" uri="{64002731-A6B0-56B0-2670-7721B7C09600}">
      <mx:PLV Mode="0" OnePage="0" WScale="0"/>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2">
    <tabColor theme="8" tint="0.59999389629810485"/>
    <pageSetUpPr fitToPage="1"/>
  </sheetPr>
  <dimension ref="A1:I15"/>
  <sheetViews>
    <sheetView showGridLines="0" zoomScaleNormal="100" workbookViewId="0">
      <selection activeCell="C15" activeCellId="9" sqref="C5 C7 C9 E7 E9 E11 C11 C13 E13 C15"/>
    </sheetView>
  </sheetViews>
  <sheetFormatPr baseColWidth="10" defaultColWidth="8.88671875" defaultRowHeight="14.25" x14ac:dyDescent="0.2"/>
  <cols>
    <col min="1" max="1" width="1.77734375" style="1" customWidth="1"/>
    <col min="2" max="8" width="15.44140625" style="1" customWidth="1"/>
    <col min="9" max="9" width="1.77734375" style="1" customWidth="1"/>
    <col min="10" max="16384" width="8.88671875" style="1"/>
  </cols>
  <sheetData>
    <row r="1" spans="1:9" ht="9" customHeight="1" x14ac:dyDescent="0.2">
      <c r="I1" s="1" t="s">
        <v>1</v>
      </c>
    </row>
    <row r="2" spans="1:9" ht="100.5" customHeight="1" x14ac:dyDescent="0.2">
      <c r="B2" s="28" t="str">
        <f>"Febrero "&amp;CalendarYear</f>
        <v>Febrero 2025</v>
      </c>
      <c r="C2" s="28"/>
      <c r="D2" s="28"/>
      <c r="E2" s="2"/>
      <c r="F2" s="2"/>
      <c r="G2" s="2"/>
      <c r="H2" s="3"/>
    </row>
    <row r="3" spans="1:9" s="4" customFormat="1" ht="19.5" customHeight="1" thickBot="1" x14ac:dyDescent="0.25">
      <c r="A3" s="1"/>
      <c r="B3" s="16" t="str">
        <f>InicioDeLaSemana</f>
        <v>lunes</v>
      </c>
      <c r="C3" s="16" t="str">
        <f>TEXT(C4,"dddd")</f>
        <v>martes</v>
      </c>
      <c r="D3" s="16" t="str">
        <f t="shared" ref="D3:H3" si="0">TEXT(D4,"dddd")</f>
        <v>miércoles</v>
      </c>
      <c r="E3" s="16" t="str">
        <f t="shared" si="0"/>
        <v>jueves</v>
      </c>
      <c r="F3" s="16" t="str">
        <f t="shared" si="0"/>
        <v>viernes</v>
      </c>
      <c r="G3" s="16" t="str">
        <f t="shared" si="0"/>
        <v>sábado</v>
      </c>
      <c r="H3" s="16" t="str">
        <f t="shared" si="0"/>
        <v>domingo</v>
      </c>
    </row>
    <row r="4" spans="1:9" s="6" customFormat="1" ht="19.5" customHeight="1" x14ac:dyDescent="0.2">
      <c r="B4" s="20">
        <f t="array" ref="B4:H4">DaysAndWeeks+DATE(CalendarYear,2,1)-WEEKDAY(DATE(CalendarYear,2,1),(InicioDeLaSemana="lunes")+1)+1</f>
        <v>45684</v>
      </c>
      <c r="C4" s="20">
        <v>45685</v>
      </c>
      <c r="D4" s="20">
        <v>45686</v>
      </c>
      <c r="E4" s="20">
        <v>45687</v>
      </c>
      <c r="F4" s="20">
        <v>45688</v>
      </c>
      <c r="G4" s="20">
        <v>45689</v>
      </c>
      <c r="H4" s="20">
        <v>45690</v>
      </c>
    </row>
    <row r="5" spans="1:9" s="5" customFormat="1" ht="48" customHeight="1" x14ac:dyDescent="0.2">
      <c r="C5" s="25"/>
    </row>
    <row r="6" spans="1:9" s="6" customFormat="1" ht="19.5" customHeight="1" x14ac:dyDescent="0.2">
      <c r="B6" s="21">
        <f t="array" ref="B6:H6">DaysAndWeeks+DATE(CalendarYear,2,1)-WEEKDAY(DATE(CalendarYear,2,1),(InicioDeLaSemana="lunes")+1)+8</f>
        <v>45691</v>
      </c>
      <c r="C6" s="21">
        <v>45692</v>
      </c>
      <c r="D6" s="21">
        <v>45693</v>
      </c>
      <c r="E6" s="21">
        <v>45694</v>
      </c>
      <c r="F6" s="21">
        <v>45695</v>
      </c>
      <c r="G6" s="21">
        <v>45696</v>
      </c>
      <c r="H6" s="21">
        <v>45697</v>
      </c>
    </row>
    <row r="7" spans="1:9" s="5" customFormat="1" ht="48" customHeight="1" x14ac:dyDescent="0.2">
      <c r="B7" s="7"/>
      <c r="C7" s="25"/>
      <c r="D7" s="7"/>
      <c r="E7" s="25"/>
      <c r="F7" s="7"/>
      <c r="G7" s="7"/>
      <c r="H7" s="7"/>
    </row>
    <row r="8" spans="1:9" s="6" customFormat="1" ht="19.5" customHeight="1" x14ac:dyDescent="0.2">
      <c r="B8" s="20">
        <f t="array" ref="B8:H8">DaysAndWeeks+DATE(CalendarYear,2,1)-WEEKDAY(DATE(CalendarYear,2,1),(InicioDeLaSemana="lunes")+1)+15</f>
        <v>45698</v>
      </c>
      <c r="C8" s="20">
        <v>45699</v>
      </c>
      <c r="D8" s="20">
        <v>45700</v>
      </c>
      <c r="E8" s="20">
        <v>45701</v>
      </c>
      <c r="F8" s="20">
        <v>45702</v>
      </c>
      <c r="G8" s="20">
        <v>45703</v>
      </c>
      <c r="H8" s="20">
        <v>45704</v>
      </c>
    </row>
    <row r="9" spans="1:9" s="5" customFormat="1" ht="48" customHeight="1" x14ac:dyDescent="0.2">
      <c r="C9" s="25"/>
      <c r="E9" s="25"/>
    </row>
    <row r="10" spans="1:9" s="6" customFormat="1" ht="19.5" customHeight="1" x14ac:dyDescent="0.2">
      <c r="B10" s="21">
        <f t="array" ref="B10:H10">DaysAndWeeks+DATE(CalendarYear,2,1)-WEEKDAY(DATE(CalendarYear,2,1),(InicioDeLaSemana="lunes")+1)+22</f>
        <v>45705</v>
      </c>
      <c r="C10" s="21">
        <v>45706</v>
      </c>
      <c r="D10" s="21">
        <v>45707</v>
      </c>
      <c r="E10" s="21">
        <v>45708</v>
      </c>
      <c r="F10" s="21">
        <v>45709</v>
      </c>
      <c r="G10" s="21">
        <v>45710</v>
      </c>
      <c r="H10" s="21">
        <v>45711</v>
      </c>
    </row>
    <row r="11" spans="1:9" s="5" customFormat="1" ht="48" customHeight="1" x14ac:dyDescent="0.2">
      <c r="B11" s="7"/>
      <c r="C11" s="25"/>
      <c r="D11" s="7"/>
      <c r="E11" s="25"/>
      <c r="F11" s="7"/>
      <c r="G11" s="7"/>
      <c r="H11" s="7"/>
    </row>
    <row r="12" spans="1:9" s="6" customFormat="1" ht="19.5" customHeight="1" x14ac:dyDescent="0.2">
      <c r="B12" s="20">
        <f t="array" ref="B12:H12">DaysAndWeeks+DATE(CalendarYear,2,1)-WEEKDAY(DATE(CalendarYear,2,1),(InicioDeLaSemana="lunes")+1)+29</f>
        <v>45712</v>
      </c>
      <c r="C12" s="20">
        <v>45713</v>
      </c>
      <c r="D12" s="20">
        <v>45714</v>
      </c>
      <c r="E12" s="20">
        <v>45715</v>
      </c>
      <c r="F12" s="20">
        <v>45716</v>
      </c>
      <c r="G12" s="20">
        <v>45717</v>
      </c>
      <c r="H12" s="20">
        <v>45718</v>
      </c>
    </row>
    <row r="13" spans="1:9" s="5" customFormat="1" ht="48" customHeight="1" x14ac:dyDescent="0.2">
      <c r="C13" s="25"/>
      <c r="E13" s="25"/>
    </row>
    <row r="14" spans="1:9" s="6" customFormat="1" ht="19.5" customHeight="1" x14ac:dyDescent="0.2">
      <c r="B14" s="21">
        <f t="array" ref="B14:C14">DaysAndWeeks+DATE(CalendarYear,2,1)-WEEKDAY(DATE(CalendarYear,2,1),(InicioDeLaSemana="lunes")+1)+36</f>
        <v>45719</v>
      </c>
      <c r="C14" s="21">
        <v>45720</v>
      </c>
      <c r="D14" s="29" t="s">
        <v>0</v>
      </c>
      <c r="E14" s="29"/>
      <c r="F14" s="29"/>
      <c r="G14" s="29"/>
      <c r="H14" s="29"/>
    </row>
    <row r="15" spans="1:9" s="5" customFormat="1" ht="48" customHeight="1" x14ac:dyDescent="0.2">
      <c r="B15" s="7"/>
      <c r="C15" s="25"/>
      <c r="D15" s="30"/>
      <c r="E15" s="30"/>
      <c r="F15" s="30"/>
      <c r="G15" s="30"/>
      <c r="H15" s="30"/>
    </row>
  </sheetData>
  <mergeCells count="3">
    <mergeCell ref="B2:D2"/>
    <mergeCell ref="D14:H14"/>
    <mergeCell ref="D15:H15"/>
  </mergeCells>
  <conditionalFormatting sqref="B4:G4">
    <cfRule type="expression" dxfId="21" priority="1">
      <formula>DAY(B4)&gt;8</formula>
    </cfRule>
  </conditionalFormatting>
  <conditionalFormatting sqref="B12:H12 B14:C14">
    <cfRule type="expression" dxfId="20" priority="2">
      <formula>AND(DAY(B12)&gt;=1,DAY(B12)&lt;=15)</formula>
    </cfRule>
  </conditionalFormatting>
  <dataValidations count="8">
    <dataValidation allowBlank="1" showInputMessage="1" showErrorMessage="1" prompt="El día de la semana se determinará automáticamente" sqref="C3:H3" xr:uid="{00000000-0002-0000-0100-000000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100-000001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100-000002000000}"/>
    <dataValidation allowBlank="1" showInputMessage="1" showErrorMessage="1" prompt="Calendario del mes de febrero" sqref="A1" xr:uid="{00000000-0002-0000-0100-000003000000}"/>
    <dataValidation allowBlank="1" showInputMessage="1" prompt="Escriba las notas del mes en la celda inferior." sqref="D14:H14" xr:uid="{00000000-0002-0000-0100-000004000000}"/>
    <dataValidation allowBlank="1" showInputMessage="1" prompt="Escriba las notas del mes en esta celda." sqref="D15:H15" xr:uid="{00000000-0002-0000-0100-000005000000}"/>
    <dataValidation allowBlank="1" showInputMessage="1" showErrorMessage="1" prompt="Las celdas de esta fila y las filas 7, 9, 11, 13 y 15 son para escribir notas diarias relacionadas con el día natural de la celda anterior." sqref="B5" xr:uid="{00000000-0002-0000-0100-000006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100-000007000000}"/>
  </dataValidations>
  <printOptions horizontalCentered="1"/>
  <pageMargins left="0.25" right="0.25" top="0.5" bottom="0.5" header="0.3" footer="0.3"/>
  <pageSetup paperSize="9" orientation="landscape" r:id="rId1"/>
  <headerFooter differentFirst="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3">
    <tabColor theme="9" tint="0.59999389629810485"/>
    <pageSetUpPr fitToPage="1"/>
  </sheetPr>
  <dimension ref="A1:I15"/>
  <sheetViews>
    <sheetView showGridLines="0" zoomScaleNormal="100" workbookViewId="0">
      <selection activeCell="C15" activeCellId="9" sqref="E13 E11 E9 E7 E5 C7 C9 C11 C13 C15:G15"/>
    </sheetView>
  </sheetViews>
  <sheetFormatPr baseColWidth="10" defaultColWidth="8.88671875" defaultRowHeight="14.25" x14ac:dyDescent="0.2"/>
  <cols>
    <col min="1" max="1" width="1.77734375" style="1" customWidth="1"/>
    <col min="2"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00.5" customHeight="1" x14ac:dyDescent="0.2">
      <c r="B2" s="32" t="str">
        <f>"Marzo "&amp;CalendarYear</f>
        <v>Marzo 2025</v>
      </c>
      <c r="C2" s="32"/>
      <c r="D2" s="32"/>
      <c r="E2" s="2"/>
      <c r="F2" s="2"/>
      <c r="G2" s="2"/>
      <c r="H2" s="3"/>
    </row>
    <row r="3" spans="1:9" s="4" customFormat="1" ht="19.5" customHeight="1" thickBot="1" x14ac:dyDescent="0.25">
      <c r="A3" s="1"/>
      <c r="B3" s="17" t="str">
        <f>InicioDeLaSemana</f>
        <v>lunes</v>
      </c>
      <c r="C3" s="17" t="str">
        <f t="shared" ref="C3:H3" si="0">TEXT(C4,"dddd")</f>
        <v>martes</v>
      </c>
      <c r="D3" s="17" t="str">
        <f t="shared" si="0"/>
        <v>miércoles</v>
      </c>
      <c r="E3" s="17" t="str">
        <f t="shared" si="0"/>
        <v>jueves</v>
      </c>
      <c r="F3" s="17" t="str">
        <f t="shared" si="0"/>
        <v>viernes</v>
      </c>
      <c r="G3" s="17" t="str">
        <f t="shared" si="0"/>
        <v>sábado</v>
      </c>
      <c r="H3" s="17" t="str">
        <f t="shared" si="0"/>
        <v>domingo</v>
      </c>
    </row>
    <row r="4" spans="1:9" s="6" customFormat="1" ht="19.5" customHeight="1" x14ac:dyDescent="0.2">
      <c r="B4" s="20">
        <f t="array" ref="B4:H4">DaysAndWeeks+DATE(CalendarYear,3,1)-WEEKDAY(DATE(CalendarYear,3,1),(InicioDeLaSemana="lunes")+1)+1</f>
        <v>45712</v>
      </c>
      <c r="C4" s="20">
        <v>45713</v>
      </c>
      <c r="D4" s="20">
        <v>45714</v>
      </c>
      <c r="E4" s="20">
        <v>45715</v>
      </c>
      <c r="F4" s="20">
        <v>45716</v>
      </c>
      <c r="G4" s="20">
        <v>45717</v>
      </c>
      <c r="H4" s="20">
        <v>45718</v>
      </c>
    </row>
    <row r="5" spans="1:9" s="5" customFormat="1" ht="48" customHeight="1" x14ac:dyDescent="0.2"/>
    <row r="6" spans="1:9" s="6" customFormat="1" ht="19.5" customHeight="1" x14ac:dyDescent="0.2">
      <c r="B6" s="24">
        <f t="array" ref="B6:H6">DaysAndWeeks+DATE(CalendarYear,3,1)-WEEKDAY(DATE(CalendarYear,3,1),(InicioDeLaSemana="lunes")+1)+8</f>
        <v>45719</v>
      </c>
      <c r="C6" s="24">
        <v>45720</v>
      </c>
      <c r="D6" s="24">
        <v>45721</v>
      </c>
      <c r="E6" s="24">
        <v>45722</v>
      </c>
      <c r="F6" s="24">
        <v>45723</v>
      </c>
      <c r="G6" s="24">
        <v>45724</v>
      </c>
      <c r="H6" s="24">
        <v>45725</v>
      </c>
    </row>
    <row r="7" spans="1:9" s="5" customFormat="1" ht="48" customHeight="1" x14ac:dyDescent="0.2">
      <c r="B7" s="13"/>
      <c r="C7" s="13"/>
      <c r="D7" s="13"/>
      <c r="E7" s="13"/>
      <c r="F7" s="13"/>
    </row>
    <row r="8" spans="1:9" s="6" customFormat="1" ht="19.5" customHeight="1" x14ac:dyDescent="0.2">
      <c r="B8" s="20">
        <f t="array" ref="B8:H8">DaysAndWeeks+DATE(CalendarYear,3,1)-WEEKDAY(DATE(CalendarYear,3,1),(InicioDeLaSemana="lunes")+1)+15</f>
        <v>45726</v>
      </c>
      <c r="C8" s="20">
        <v>45727</v>
      </c>
      <c r="D8" s="20">
        <v>45728</v>
      </c>
      <c r="E8" s="20">
        <v>45729</v>
      </c>
      <c r="F8" s="20">
        <v>45730</v>
      </c>
      <c r="G8" s="20">
        <v>45731</v>
      </c>
      <c r="H8" s="20">
        <v>45732</v>
      </c>
    </row>
    <row r="9" spans="1:9" s="5" customFormat="1" ht="48" customHeight="1" x14ac:dyDescent="0.2"/>
    <row r="10" spans="1:9" s="6" customFormat="1" ht="19.5" customHeight="1" x14ac:dyDescent="0.2">
      <c r="B10" s="24">
        <f t="array" ref="B10:H10">DaysAndWeeks+DATE(CalendarYear,3,1)-WEEKDAY(DATE(CalendarYear,3,1),(InicioDeLaSemana="lunes")+1)+22</f>
        <v>45733</v>
      </c>
      <c r="C10" s="24">
        <v>45734</v>
      </c>
      <c r="D10" s="24">
        <v>45735</v>
      </c>
      <c r="E10" s="24">
        <v>45736</v>
      </c>
      <c r="F10" s="24">
        <v>45737</v>
      </c>
      <c r="G10" s="24">
        <v>45738</v>
      </c>
      <c r="H10" s="24">
        <v>45739</v>
      </c>
    </row>
    <row r="11" spans="1:9" s="5" customFormat="1" ht="48" customHeight="1" x14ac:dyDescent="0.2">
      <c r="B11" s="13"/>
      <c r="C11" s="13"/>
      <c r="D11" s="13"/>
      <c r="E11" s="13"/>
      <c r="F11" s="13"/>
    </row>
    <row r="12" spans="1:9" s="6" customFormat="1" ht="19.5" customHeight="1" x14ac:dyDescent="0.2">
      <c r="B12" s="20">
        <f t="array" ref="B12:H12">DaysAndWeeks+DATE(CalendarYear,3,1)-WEEKDAY(DATE(CalendarYear,3,1),(InicioDeLaSemana="lunes")+1)+29</f>
        <v>45740</v>
      </c>
      <c r="C12" s="20">
        <v>45741</v>
      </c>
      <c r="D12" s="20">
        <v>45742</v>
      </c>
      <c r="E12" s="20">
        <v>45743</v>
      </c>
      <c r="F12" s="20">
        <v>45744</v>
      </c>
      <c r="G12" s="20">
        <v>45745</v>
      </c>
      <c r="H12" s="20">
        <v>45746</v>
      </c>
    </row>
    <row r="13" spans="1:9" s="5" customFormat="1" ht="48" customHeight="1" x14ac:dyDescent="0.2"/>
    <row r="14" spans="1:9" s="6" customFormat="1" ht="19.5" customHeight="1" x14ac:dyDescent="0.2">
      <c r="B14" s="24">
        <f t="array" ref="B14:C14">DaysAndWeeks+DATE(CalendarYear,3,1)-WEEKDAY(DATE(CalendarYear,3,1),(InicioDeLaSemana="lunes")+1)+36</f>
        <v>45747</v>
      </c>
      <c r="C14" s="24">
        <v>45748</v>
      </c>
      <c r="D14" s="33" t="s">
        <v>0</v>
      </c>
      <c r="E14" s="33"/>
      <c r="F14" s="33"/>
      <c r="G14" s="33"/>
      <c r="H14" s="33"/>
    </row>
    <row r="15" spans="1:9" s="5" customFormat="1" ht="48" customHeight="1" x14ac:dyDescent="0.2">
      <c r="B15" s="13"/>
      <c r="C15" s="34"/>
      <c r="D15" s="34"/>
      <c r="E15" s="34"/>
      <c r="F15" s="34"/>
      <c r="G15" s="34"/>
    </row>
  </sheetData>
  <mergeCells count="3">
    <mergeCell ref="B2:D2"/>
    <mergeCell ref="D14:H14"/>
    <mergeCell ref="C15:G15"/>
  </mergeCells>
  <conditionalFormatting sqref="B4:G4">
    <cfRule type="expression" dxfId="19" priority="1">
      <formula>DAY(B4)&gt;8</formula>
    </cfRule>
  </conditionalFormatting>
  <conditionalFormatting sqref="B12:H12 B14:C14">
    <cfRule type="expression" dxfId="18" priority="2">
      <formula>AND(DAY(B12)&gt;=1,DAY(B12)&lt;=15)</formula>
    </cfRule>
  </conditionalFormatting>
  <dataValidations count="8">
    <dataValidation allowBlank="1" showInputMessage="1" showErrorMessage="1" prompt="Calendario del mes de marzo" sqref="A1" xr:uid="{00000000-0002-0000-0200-000000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200-000001000000}"/>
    <dataValidation allowBlank="1" showInputMessage="1" showErrorMessage="1" prompt="El día de la semana se determinará automáticamente" sqref="C3:H3" xr:uid="{00000000-0002-0000-0200-000002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200-000003000000}"/>
    <dataValidation allowBlank="1" showInputMessage="1" showErrorMessage="1" prompt="Las celdas de esta fila y las filas 7, 9, 11, 13 y 15 son para escribir notas diarias relacionadas con el día natural de la celda anterior." sqref="B5" xr:uid="{00000000-0002-0000-0200-000004000000}"/>
    <dataValidation allowBlank="1" showInputMessage="1" prompt="Escriba las notas del mes en esta celda." sqref="C15:G15" xr:uid="{00000000-0002-0000-0200-000005000000}"/>
    <dataValidation allowBlank="1" showInputMessage="1" prompt="Escriba las notas del mes en la celda inferior." sqref="D14:H14" xr:uid="{00000000-0002-0000-0200-000006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200-000007000000}"/>
  </dataValidations>
  <printOptions horizontalCentered="1"/>
  <pageMargins left="0.25" right="0.25" top="0.5" bottom="0.5" header="0.3" footer="0.3"/>
  <pageSetup paperSize="9" orientation="landscape" r:id="rId1"/>
  <headerFooter differentFirst="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4">
    <tabColor theme="9" tint="0.59999389629810485"/>
    <pageSetUpPr fitToPage="1"/>
  </sheetPr>
  <dimension ref="A1:I15"/>
  <sheetViews>
    <sheetView showGridLines="0" workbookViewId="0">
      <selection activeCell="E9" sqref="E9"/>
    </sheetView>
  </sheetViews>
  <sheetFormatPr baseColWidth="10" defaultColWidth="8.88671875" defaultRowHeight="14.25" x14ac:dyDescent="0.2"/>
  <cols>
    <col min="1" max="1" width="1.77734375" style="1" customWidth="1"/>
    <col min="2"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00.5" customHeight="1" x14ac:dyDescent="0.2">
      <c r="B2" s="32" t="str">
        <f>"Abril "&amp;CalendarYear</f>
        <v>Abril 2025</v>
      </c>
      <c r="C2" s="32"/>
      <c r="D2" s="32"/>
      <c r="E2" s="2"/>
      <c r="F2" s="2" t="e" vm="1">
        <v>#VALUE!</v>
      </c>
      <c r="G2" s="2"/>
      <c r="H2" s="3" t="e" vm="2">
        <v>#VALUE!</v>
      </c>
    </row>
    <row r="3" spans="1:9" s="4" customFormat="1" ht="19.5" customHeight="1" thickBot="1" x14ac:dyDescent="0.25">
      <c r="A3" s="1"/>
      <c r="B3" s="17" t="str">
        <f>InicioDeLaSemana</f>
        <v>lunes</v>
      </c>
      <c r="C3" s="17" t="str">
        <f t="shared" ref="C3:H3" si="0">TEXT(C4,"dddd")</f>
        <v>martes</v>
      </c>
      <c r="D3" s="17" t="str">
        <f t="shared" si="0"/>
        <v>miércoles</v>
      </c>
      <c r="E3" s="17" t="str">
        <f t="shared" si="0"/>
        <v>jueves</v>
      </c>
      <c r="F3" s="17" t="str">
        <f t="shared" si="0"/>
        <v>viernes</v>
      </c>
      <c r="G3" s="17" t="str">
        <f t="shared" si="0"/>
        <v>sábado</v>
      </c>
      <c r="H3" s="17" t="str">
        <f t="shared" si="0"/>
        <v>domingo</v>
      </c>
    </row>
    <row r="4" spans="1:9" s="6" customFormat="1" ht="19.5" customHeight="1" x14ac:dyDescent="0.2">
      <c r="B4" s="20">
        <f t="array" ref="B4:H4">DaysAndWeeks+DATE(CalendarYear,4,1)-WEEKDAY(DATE(CalendarYear,4,1),(InicioDeLaSemana="lunes")+1)+1</f>
        <v>45747</v>
      </c>
      <c r="C4" s="20">
        <v>45748</v>
      </c>
      <c r="D4" s="20">
        <v>45749</v>
      </c>
      <c r="E4" s="20">
        <v>45750</v>
      </c>
      <c r="F4" s="20">
        <v>45751</v>
      </c>
      <c r="G4" s="20">
        <v>45752</v>
      </c>
      <c r="H4" s="20">
        <v>45753</v>
      </c>
    </row>
    <row r="5" spans="1:9" s="5" customFormat="1" ht="48" customHeight="1" x14ac:dyDescent="0.2">
      <c r="C5" s="25" t="s">
        <v>6</v>
      </c>
      <c r="E5" s="25"/>
      <c r="H5" s="13" t="s">
        <v>22</v>
      </c>
    </row>
    <row r="6" spans="1:9" s="6" customFormat="1" ht="19.5" customHeight="1" x14ac:dyDescent="0.2">
      <c r="B6" s="24">
        <f t="array" ref="B6:H6">DaysAndWeeks+DATE(CalendarYear,4,1)-WEEKDAY(DATE(CalendarYear,4,1),(InicioDeLaSemana="lunes")+1)+8</f>
        <v>45754</v>
      </c>
      <c r="C6" s="24">
        <v>45755</v>
      </c>
      <c r="D6" s="24">
        <v>45756</v>
      </c>
      <c r="E6" s="24">
        <v>45757</v>
      </c>
      <c r="F6" s="24">
        <v>45758</v>
      </c>
      <c r="G6" s="24">
        <v>45759</v>
      </c>
      <c r="H6" s="24">
        <v>45760</v>
      </c>
    </row>
    <row r="7" spans="1:9" s="5" customFormat="1" ht="48" customHeight="1" x14ac:dyDescent="0.2">
      <c r="B7" s="13"/>
      <c r="C7" s="25" t="s">
        <v>7</v>
      </c>
      <c r="D7" s="13"/>
      <c r="E7" s="25"/>
      <c r="F7" s="13"/>
      <c r="G7" s="13"/>
      <c r="H7" s="13" t="s">
        <v>23</v>
      </c>
    </row>
    <row r="8" spans="1:9" s="6" customFormat="1" ht="19.5" customHeight="1" x14ac:dyDescent="0.2">
      <c r="B8" s="20">
        <f t="array" ref="B8:H8">DaysAndWeeks+DATE(CalendarYear,4,1)-WEEKDAY(DATE(CalendarYear,4,1),(InicioDeLaSemana="lunes")+1)+15</f>
        <v>45761</v>
      </c>
      <c r="C8" s="20">
        <v>45762</v>
      </c>
      <c r="D8" s="20">
        <v>45763</v>
      </c>
      <c r="E8" s="20">
        <v>45764</v>
      </c>
      <c r="F8" s="20">
        <v>45765</v>
      </c>
      <c r="G8" s="20">
        <v>45766</v>
      </c>
      <c r="H8" s="20">
        <v>45767</v>
      </c>
    </row>
    <row r="9" spans="1:9" s="5" customFormat="1" ht="48" customHeight="1" x14ac:dyDescent="0.2">
      <c r="C9" s="25" t="s">
        <v>8</v>
      </c>
      <c r="E9" s="25" t="s">
        <v>88</v>
      </c>
      <c r="H9" s="13" t="s">
        <v>24</v>
      </c>
    </row>
    <row r="10" spans="1:9" s="6" customFormat="1" ht="19.5" customHeight="1" x14ac:dyDescent="0.2">
      <c r="B10" s="24">
        <f t="array" ref="B10:H10">DaysAndWeeks+DATE(CalendarYear,4,1)-WEEKDAY(DATE(CalendarYear,4,1),(InicioDeLaSemana="lunes")+1)+22</f>
        <v>45768</v>
      </c>
      <c r="C10" s="24">
        <v>45769</v>
      </c>
      <c r="D10" s="24">
        <v>45770</v>
      </c>
      <c r="E10" s="24">
        <v>45771</v>
      </c>
      <c r="F10" s="24">
        <v>45772</v>
      </c>
      <c r="G10" s="24">
        <v>45773</v>
      </c>
      <c r="H10" s="24">
        <v>45774</v>
      </c>
    </row>
    <row r="11" spans="1:9" s="5" customFormat="1" ht="48" customHeight="1" x14ac:dyDescent="0.2">
      <c r="B11" s="13"/>
      <c r="C11" s="25" t="s">
        <v>9</v>
      </c>
      <c r="D11" s="13"/>
      <c r="E11" s="25" t="s">
        <v>20</v>
      </c>
      <c r="F11" s="13"/>
      <c r="G11" s="13"/>
      <c r="H11" s="13" t="s">
        <v>25</v>
      </c>
    </row>
    <row r="12" spans="1:9" s="6" customFormat="1" ht="19.5" customHeight="1" x14ac:dyDescent="0.2">
      <c r="B12" s="20">
        <f t="array" ref="B12:H12">DaysAndWeeks+DATE(CalendarYear,4,1)-WEEKDAY(DATE(CalendarYear,4,1),(InicioDeLaSemana="lunes")+1)+29</f>
        <v>45775</v>
      </c>
      <c r="C12" s="20">
        <v>45776</v>
      </c>
      <c r="D12" s="20">
        <v>45777</v>
      </c>
      <c r="E12" s="20">
        <v>45778</v>
      </c>
      <c r="F12" s="20">
        <v>45779</v>
      </c>
      <c r="G12" s="20">
        <v>45780</v>
      </c>
      <c r="H12" s="20">
        <v>45781</v>
      </c>
    </row>
    <row r="13" spans="1:9" s="5" customFormat="1" ht="48" customHeight="1" x14ac:dyDescent="0.2">
      <c r="C13" s="25" t="s">
        <v>10</v>
      </c>
      <c r="E13" s="25" t="s">
        <v>21</v>
      </c>
      <c r="H13" s="13" t="s">
        <v>26</v>
      </c>
    </row>
    <row r="14" spans="1:9" s="6" customFormat="1" ht="19.5" customHeight="1" x14ac:dyDescent="0.2">
      <c r="B14" s="24">
        <f t="array" ref="B14:C14">DaysAndWeeks+DATE(CalendarYear,4,1)-WEEKDAY(DATE(CalendarYear,4,1),(InicioDeLaSemana="lunes")+1)+36</f>
        <v>45782</v>
      </c>
      <c r="C14" s="24">
        <v>45783</v>
      </c>
      <c r="D14" s="33" t="s">
        <v>0</v>
      </c>
      <c r="E14" s="33"/>
      <c r="F14" s="33"/>
      <c r="G14" s="33"/>
      <c r="H14" s="33"/>
    </row>
    <row r="15" spans="1:9" s="5" customFormat="1" ht="48" customHeight="1" x14ac:dyDescent="0.2">
      <c r="B15" s="13"/>
      <c r="C15" s="25" t="s">
        <v>11</v>
      </c>
      <c r="D15" s="34"/>
      <c r="E15" s="34"/>
      <c r="F15" s="34"/>
      <c r="G15" s="34"/>
      <c r="H15" s="34"/>
    </row>
  </sheetData>
  <mergeCells count="3">
    <mergeCell ref="B2:D2"/>
    <mergeCell ref="D14:H14"/>
    <mergeCell ref="D15:H15"/>
  </mergeCells>
  <conditionalFormatting sqref="B4:G4">
    <cfRule type="expression" dxfId="17" priority="1">
      <formula>DAY(B4)&gt;8</formula>
    </cfRule>
  </conditionalFormatting>
  <conditionalFormatting sqref="B12:H12 B14:C14">
    <cfRule type="expression" dxfId="16" priority="2">
      <formula>AND(DAY(B12)&gt;=1,DAY(B12)&lt;=15)</formula>
    </cfRule>
  </conditionalFormatting>
  <dataValidations count="8">
    <dataValidation allowBlank="1" showInputMessage="1" showErrorMessage="1" prompt="El día de la semana se determinará automáticamente" sqref="C3:H3" xr:uid="{00000000-0002-0000-0300-000000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300-000001000000}"/>
    <dataValidation allowBlank="1" showInputMessage="1" showErrorMessage="1" prompt="Calendario del mes de abril" sqref="A1" xr:uid="{00000000-0002-0000-0300-000002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300-000003000000}"/>
    <dataValidation allowBlank="1" showInputMessage="1" prompt="Escriba las notas del mes en la celda inferior." sqref="D14:H14" xr:uid="{00000000-0002-0000-0300-000004000000}"/>
    <dataValidation allowBlank="1" showInputMessage="1" prompt="Escriba las notas del mes en esta celda." sqref="D15:H15" xr:uid="{00000000-0002-0000-0300-000005000000}"/>
    <dataValidation allowBlank="1" showInputMessage="1" showErrorMessage="1" prompt="Las celdas de esta fila y las filas 7, 9, 11, 13 y 15 son para escribir notas diarias relacionadas con el día natural de la celda anterior." sqref="B5" xr:uid="{00000000-0002-0000-0300-000006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300-000007000000}"/>
  </dataValidations>
  <printOptions horizontalCentered="1"/>
  <pageMargins left="0.25" right="0.25" top="0.5" bottom="0.5" header="0.3" footer="0.3"/>
  <pageSetup paperSize="9" orientation="landscape" r:id="rId1"/>
  <headerFooter differentFirst="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5">
    <tabColor theme="9" tint="0.59999389629810485"/>
    <pageSetUpPr fitToPage="1"/>
  </sheetPr>
  <dimension ref="A1:I15"/>
  <sheetViews>
    <sheetView showGridLines="0" topLeftCell="A3" workbookViewId="0">
      <selection activeCell="C13" sqref="C13"/>
    </sheetView>
  </sheetViews>
  <sheetFormatPr baseColWidth="10" defaultColWidth="8.88671875" defaultRowHeight="14.25" x14ac:dyDescent="0.2"/>
  <cols>
    <col min="1" max="1" width="1.77734375" style="1" customWidth="1"/>
    <col min="2"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00.5" customHeight="1" x14ac:dyDescent="0.2">
      <c r="B2" s="32" t="str">
        <f>"Mayo "&amp;CalendarYear</f>
        <v>Mayo 2025</v>
      </c>
      <c r="C2" s="32"/>
      <c r="D2" s="32"/>
      <c r="E2" s="2"/>
      <c r="F2" s="2"/>
      <c r="G2" s="2"/>
      <c r="H2" s="3"/>
    </row>
    <row r="3" spans="1:9" s="4" customFormat="1" ht="19.5" customHeight="1" thickBot="1" x14ac:dyDescent="0.25">
      <c r="A3" s="1"/>
      <c r="B3" s="17" t="str">
        <f>InicioDeLaSemana</f>
        <v>lunes</v>
      </c>
      <c r="C3" s="17" t="str">
        <f t="shared" ref="C3:H3" si="0">TEXT(C4,"dddd")</f>
        <v>martes</v>
      </c>
      <c r="D3" s="17" t="str">
        <f t="shared" si="0"/>
        <v>miércoles</v>
      </c>
      <c r="E3" s="17" t="str">
        <f t="shared" si="0"/>
        <v>jueves</v>
      </c>
      <c r="F3" s="17" t="str">
        <f t="shared" si="0"/>
        <v>viernes</v>
      </c>
      <c r="G3" s="17" t="str">
        <f t="shared" si="0"/>
        <v>sábado</v>
      </c>
      <c r="H3" s="17" t="str">
        <f t="shared" si="0"/>
        <v>domingo</v>
      </c>
    </row>
    <row r="4" spans="1:9" s="6" customFormat="1" ht="19.5" customHeight="1" x14ac:dyDescent="0.2">
      <c r="B4" s="20">
        <f t="array" ref="B4:H4">DaysAndWeeks+DATE(CalendarYear,5,1)-WEEKDAY(DATE(CalendarYear,5,1),(InicioDeLaSemana="lunes")+1)+1</f>
        <v>45775</v>
      </c>
      <c r="C4" s="20">
        <v>45776</v>
      </c>
      <c r="D4" s="20">
        <v>45777</v>
      </c>
      <c r="E4" s="20">
        <v>45778</v>
      </c>
      <c r="F4" s="20">
        <v>45779</v>
      </c>
      <c r="G4" s="20">
        <v>45780</v>
      </c>
      <c r="H4" s="20">
        <v>45781</v>
      </c>
    </row>
    <row r="5" spans="1:9" s="5" customFormat="1" ht="48" customHeight="1" x14ac:dyDescent="0.2">
      <c r="E5" s="25" t="s">
        <v>21</v>
      </c>
      <c r="H5" s="13" t="s">
        <v>36</v>
      </c>
    </row>
    <row r="6" spans="1:9" s="6" customFormat="1" ht="19.5" customHeight="1" x14ac:dyDescent="0.2">
      <c r="B6" s="24">
        <f t="array" ref="B6:H6">DaysAndWeeks+DATE(CalendarYear,5,1)-WEEKDAY(DATE(CalendarYear,5,1),(InicioDeLaSemana="lunes")+1)+8</f>
        <v>45782</v>
      </c>
      <c r="C6" s="24">
        <v>45783</v>
      </c>
      <c r="D6" s="24">
        <v>45784</v>
      </c>
      <c r="E6" s="24">
        <v>45785</v>
      </c>
      <c r="F6" s="24">
        <v>45786</v>
      </c>
      <c r="G6" s="24">
        <v>45787</v>
      </c>
      <c r="H6" s="24">
        <v>45788</v>
      </c>
    </row>
    <row r="7" spans="1:9" s="5" customFormat="1" ht="48" customHeight="1" x14ac:dyDescent="0.2">
      <c r="B7" s="13"/>
      <c r="C7" s="25" t="s">
        <v>11</v>
      </c>
      <c r="D7" s="13"/>
      <c r="E7" s="25" t="s">
        <v>15</v>
      </c>
      <c r="F7" s="13"/>
      <c r="G7" s="13"/>
      <c r="H7" s="13" t="s">
        <v>37</v>
      </c>
    </row>
    <row r="8" spans="1:9" s="6" customFormat="1" ht="19.5" customHeight="1" x14ac:dyDescent="0.2">
      <c r="B8" s="20">
        <f t="array" ref="B8:H8">DaysAndWeeks+DATE(CalendarYear,5,1)-WEEKDAY(DATE(CalendarYear,5,1),(InicioDeLaSemana="lunes")+1)+15</f>
        <v>45789</v>
      </c>
      <c r="C8" s="20">
        <v>45790</v>
      </c>
      <c r="D8" s="20">
        <v>45791</v>
      </c>
      <c r="E8" s="20">
        <v>45792</v>
      </c>
      <c r="F8" s="20">
        <v>45793</v>
      </c>
      <c r="G8" s="20">
        <v>45794</v>
      </c>
      <c r="H8" s="20">
        <v>45795</v>
      </c>
    </row>
    <row r="9" spans="1:9" s="5" customFormat="1" ht="48" customHeight="1" x14ac:dyDescent="0.2">
      <c r="C9" s="25" t="s">
        <v>12</v>
      </c>
      <c r="E9" s="25" t="s">
        <v>16</v>
      </c>
      <c r="H9" s="13" t="s">
        <v>38</v>
      </c>
    </row>
    <row r="10" spans="1:9" s="6" customFormat="1" ht="19.5" customHeight="1" x14ac:dyDescent="0.2">
      <c r="B10" s="24">
        <f t="array" ref="B10:H10">DaysAndWeeks+DATE(CalendarYear,5,1)-WEEKDAY(DATE(CalendarYear,5,1),(InicioDeLaSemana="lunes")+1)+22</f>
        <v>45796</v>
      </c>
      <c r="C10" s="24">
        <v>45797</v>
      </c>
      <c r="D10" s="24">
        <v>45798</v>
      </c>
      <c r="E10" s="24">
        <v>45799</v>
      </c>
      <c r="F10" s="24">
        <v>45800</v>
      </c>
      <c r="G10" s="24">
        <v>45801</v>
      </c>
      <c r="H10" s="24">
        <v>45802</v>
      </c>
    </row>
    <row r="11" spans="1:9" s="5" customFormat="1" ht="48" customHeight="1" x14ac:dyDescent="0.2">
      <c r="B11" s="13"/>
      <c r="C11" s="25" t="s">
        <v>13</v>
      </c>
      <c r="D11" s="13"/>
      <c r="E11" s="25" t="s">
        <v>17</v>
      </c>
      <c r="F11" s="13"/>
      <c r="G11" s="13"/>
      <c r="H11" s="13" t="s">
        <v>39</v>
      </c>
    </row>
    <row r="12" spans="1:9" s="6" customFormat="1" ht="19.5" customHeight="1" x14ac:dyDescent="0.2">
      <c r="B12" s="20">
        <f t="array" ref="B12:H12">DaysAndWeeks+DATE(CalendarYear,5,1)-WEEKDAY(DATE(CalendarYear,5,1),(InicioDeLaSemana="lunes")+1)+29</f>
        <v>45803</v>
      </c>
      <c r="C12" s="20">
        <v>45804</v>
      </c>
      <c r="D12" s="20">
        <v>45805</v>
      </c>
      <c r="E12" s="20">
        <v>45806</v>
      </c>
      <c r="F12" s="20">
        <v>45807</v>
      </c>
      <c r="G12" s="20">
        <v>45808</v>
      </c>
      <c r="H12" s="20">
        <v>45809</v>
      </c>
    </row>
    <row r="13" spans="1:9" s="5" customFormat="1" ht="48" customHeight="1" x14ac:dyDescent="0.2">
      <c r="C13" s="25" t="s">
        <v>14</v>
      </c>
      <c r="E13" s="25" t="s">
        <v>18</v>
      </c>
    </row>
    <row r="14" spans="1:9" s="6" customFormat="1" ht="19.5" customHeight="1" x14ac:dyDescent="0.2">
      <c r="B14" s="24">
        <f t="array" ref="B14:C14">DaysAndWeeks+DATE(CalendarYear,5,1)-WEEKDAY(DATE(CalendarYear,5,1),(InicioDeLaSemana="lunes")+1)+36</f>
        <v>45810</v>
      </c>
      <c r="C14" s="24">
        <v>45811</v>
      </c>
      <c r="D14" s="33" t="s">
        <v>0</v>
      </c>
      <c r="E14" s="33"/>
      <c r="F14" s="33"/>
      <c r="G14" s="33"/>
      <c r="H14" s="33"/>
    </row>
    <row r="15" spans="1:9" s="5" customFormat="1" ht="48" customHeight="1" x14ac:dyDescent="0.2">
      <c r="B15" s="13"/>
      <c r="C15" s="13"/>
      <c r="D15" s="34"/>
      <c r="E15" s="34"/>
      <c r="F15" s="34"/>
      <c r="G15" s="34"/>
      <c r="H15" s="34"/>
    </row>
  </sheetData>
  <mergeCells count="3">
    <mergeCell ref="B2:D2"/>
    <mergeCell ref="D14:H14"/>
    <mergeCell ref="D15:H15"/>
  </mergeCells>
  <conditionalFormatting sqref="B4:G4">
    <cfRule type="expression" dxfId="15" priority="1">
      <formula>DAY(B4)&gt;8</formula>
    </cfRule>
  </conditionalFormatting>
  <conditionalFormatting sqref="B12:H12 B14:C14">
    <cfRule type="expression" dxfId="14" priority="2">
      <formula>AND(DAY(B12)&gt;=1,DAY(B12)&lt;=15)</formula>
    </cfRule>
  </conditionalFormatting>
  <dataValidations count="8">
    <dataValidation allowBlank="1" showInputMessage="1" showErrorMessage="1" prompt="El día de la semana se determinará automáticamente" sqref="C3:H3" xr:uid="{00000000-0002-0000-0400-000000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400-000001000000}"/>
    <dataValidation allowBlank="1" showInputMessage="1" showErrorMessage="1" prompt="Calendario del mes de mayo" sqref="A1" xr:uid="{00000000-0002-0000-0400-000002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400-000003000000}"/>
    <dataValidation allowBlank="1" showInputMessage="1" showErrorMessage="1" prompt="Las celdas de esta fila y las filas 7, 9, 11, 13 y 15 son para escribir notas diarias relacionadas con el día natural de la celda anterior." sqref="B5" xr:uid="{00000000-0002-0000-0400-000004000000}"/>
    <dataValidation allowBlank="1" showInputMessage="1" prompt="Escriba las notas del mes en esta celda." sqref="D15:H15" xr:uid="{00000000-0002-0000-0400-000005000000}"/>
    <dataValidation allowBlank="1" showInputMessage="1" prompt="Escriba las notas del mes en la celda inferior." sqref="D14:H14" xr:uid="{00000000-0002-0000-0400-000006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400-000007000000}"/>
  </dataValidations>
  <printOptions horizontalCentered="1"/>
  <pageMargins left="0.25" right="0.25" top="0.5" bottom="0.5" header="0.3" footer="0.3"/>
  <pageSetup paperSize="9" orientation="landscape" r:id="rId1"/>
  <headerFooter differentFirst="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6">
    <tabColor theme="7" tint="0.59999389629810485"/>
    <pageSetUpPr fitToPage="1"/>
  </sheetPr>
  <dimension ref="A1:I15"/>
  <sheetViews>
    <sheetView showGridLines="0" topLeftCell="A3" workbookViewId="0">
      <selection activeCell="E13" sqref="E13"/>
    </sheetView>
  </sheetViews>
  <sheetFormatPr baseColWidth="10" defaultColWidth="8.88671875" defaultRowHeight="14.25" x14ac:dyDescent="0.2"/>
  <cols>
    <col min="1" max="1" width="1.77734375" style="1" customWidth="1"/>
    <col min="2"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00.5" customHeight="1" x14ac:dyDescent="0.2">
      <c r="B2" s="35" t="str">
        <f>"Junio "&amp;CalendarYear</f>
        <v>Junio 2025</v>
      </c>
      <c r="C2" s="35"/>
      <c r="D2" s="35"/>
      <c r="E2" s="2"/>
      <c r="F2" s="2"/>
      <c r="G2" s="2"/>
      <c r="H2" s="3"/>
    </row>
    <row r="3" spans="1:9" s="4" customFormat="1" ht="19.5" customHeight="1" thickBot="1" x14ac:dyDescent="0.25">
      <c r="A3" s="1"/>
      <c r="B3" s="18" t="str">
        <f>InicioDeLaSemana</f>
        <v>lunes</v>
      </c>
      <c r="C3" s="18" t="str">
        <f t="shared" ref="C3:H3" si="0">TEXT(C4,"dddd")</f>
        <v>martes</v>
      </c>
      <c r="D3" s="18" t="str">
        <f t="shared" si="0"/>
        <v>miércoles</v>
      </c>
      <c r="E3" s="18" t="str">
        <f t="shared" si="0"/>
        <v>jueves</v>
      </c>
      <c r="F3" s="18" t="str">
        <f t="shared" si="0"/>
        <v>viernes</v>
      </c>
      <c r="G3" s="18" t="str">
        <f t="shared" si="0"/>
        <v>sábado</v>
      </c>
      <c r="H3" s="18" t="str">
        <f t="shared" si="0"/>
        <v>domingo</v>
      </c>
    </row>
    <row r="4" spans="1:9" s="6" customFormat="1" ht="19.5" customHeight="1" x14ac:dyDescent="0.2">
      <c r="B4" s="20">
        <f t="array" ref="B4:H4">DaysAndWeeks+DATE(CalendarYear,6,1)-WEEKDAY(DATE(CalendarYear,6,1),(InicioDeLaSemana="lunes")+1)+1</f>
        <v>45803</v>
      </c>
      <c r="C4" s="20">
        <v>45804</v>
      </c>
      <c r="D4" s="20">
        <v>45805</v>
      </c>
      <c r="E4" s="20">
        <v>45806</v>
      </c>
      <c r="F4" s="20">
        <v>45807</v>
      </c>
      <c r="G4" s="20">
        <v>45808</v>
      </c>
      <c r="H4" s="20">
        <v>45809</v>
      </c>
    </row>
    <row r="5" spans="1:9" s="5" customFormat="1" ht="48" customHeight="1" x14ac:dyDescent="0.2">
      <c r="C5" s="25" t="s">
        <v>14</v>
      </c>
      <c r="E5" s="25" t="s">
        <v>18</v>
      </c>
      <c r="H5" s="13" t="s">
        <v>28</v>
      </c>
    </row>
    <row r="6" spans="1:9" s="6" customFormat="1" ht="19.5" customHeight="1" x14ac:dyDescent="0.2">
      <c r="B6" s="23">
        <f t="array" ref="B6:H6">DaysAndWeeks+DATE(CalendarYear,6,1)-WEEKDAY(DATE(CalendarYear,6,1),(InicioDeLaSemana="lunes")+1)+8</f>
        <v>45810</v>
      </c>
      <c r="C6" s="23">
        <v>45811</v>
      </c>
      <c r="D6" s="23">
        <v>45812</v>
      </c>
      <c r="E6" s="23">
        <v>45813</v>
      </c>
      <c r="F6" s="23">
        <v>45814</v>
      </c>
      <c r="G6" s="23">
        <v>45815</v>
      </c>
      <c r="H6" s="23">
        <v>45816</v>
      </c>
    </row>
    <row r="7" spans="1:9" s="5" customFormat="1" ht="48" customHeight="1" x14ac:dyDescent="0.2">
      <c r="B7" s="15"/>
      <c r="C7" s="25" t="s">
        <v>50</v>
      </c>
      <c r="D7" s="15"/>
      <c r="E7" s="25" t="s">
        <v>54</v>
      </c>
      <c r="F7" s="15"/>
      <c r="G7" s="15"/>
      <c r="H7" s="13" t="s">
        <v>32</v>
      </c>
    </row>
    <row r="8" spans="1:9" s="6" customFormat="1" ht="19.5" customHeight="1" x14ac:dyDescent="0.2">
      <c r="B8" s="20">
        <f t="array" ref="B8:H8">DaysAndWeeks+DATE(CalendarYear,6,1)-WEEKDAY(DATE(CalendarYear,6,1),(InicioDeLaSemana="lunes")+1)+15</f>
        <v>45817</v>
      </c>
      <c r="C8" s="20">
        <v>45818</v>
      </c>
      <c r="D8" s="20">
        <v>45819</v>
      </c>
      <c r="E8" s="20">
        <v>45820</v>
      </c>
      <c r="F8" s="20">
        <v>45821</v>
      </c>
      <c r="G8" s="20">
        <v>45822</v>
      </c>
      <c r="H8" s="20">
        <v>45823</v>
      </c>
    </row>
    <row r="9" spans="1:9" s="5" customFormat="1" ht="48" customHeight="1" x14ac:dyDescent="0.2">
      <c r="C9" s="25" t="s">
        <v>40</v>
      </c>
      <c r="E9" s="25" t="s">
        <v>55</v>
      </c>
      <c r="H9" s="13" t="s">
        <v>33</v>
      </c>
    </row>
    <row r="10" spans="1:9" s="6" customFormat="1" ht="19.5" customHeight="1" x14ac:dyDescent="0.2">
      <c r="B10" s="23">
        <f t="array" ref="B10:H10">DaysAndWeeks+DATE(CalendarYear,6,1)-WEEKDAY(DATE(CalendarYear,6,1),(InicioDeLaSemana="lunes")+1)+22</f>
        <v>45824</v>
      </c>
      <c r="C10" s="23">
        <v>45825</v>
      </c>
      <c r="D10" s="23">
        <v>45826</v>
      </c>
      <c r="E10" s="23">
        <v>45827</v>
      </c>
      <c r="F10" s="23">
        <v>45828</v>
      </c>
      <c r="G10" s="23">
        <v>45829</v>
      </c>
      <c r="H10" s="23">
        <v>45830</v>
      </c>
    </row>
    <row r="11" spans="1:9" s="5" customFormat="1" ht="48" customHeight="1" x14ac:dyDescent="0.2">
      <c r="B11" s="15"/>
      <c r="C11" s="25" t="s">
        <v>41</v>
      </c>
      <c r="D11" s="15"/>
      <c r="E11" s="25" t="s">
        <v>56</v>
      </c>
      <c r="F11" s="15"/>
      <c r="G11" s="15"/>
      <c r="H11" s="13" t="s">
        <v>34</v>
      </c>
    </row>
    <row r="12" spans="1:9" s="6" customFormat="1" ht="19.5" customHeight="1" x14ac:dyDescent="0.2">
      <c r="B12" s="20">
        <f t="array" ref="B12:H12">DaysAndWeeks+DATE(CalendarYear,6,1)-WEEKDAY(DATE(CalendarYear,6,1),(InicioDeLaSemana="lunes")+1)+29</f>
        <v>45831</v>
      </c>
      <c r="C12" s="20">
        <v>45832</v>
      </c>
      <c r="D12" s="20">
        <v>45833</v>
      </c>
      <c r="E12" s="20">
        <v>45834</v>
      </c>
      <c r="F12" s="20">
        <v>45835</v>
      </c>
      <c r="G12" s="20">
        <v>45836</v>
      </c>
      <c r="H12" s="20">
        <v>45837</v>
      </c>
    </row>
    <row r="13" spans="1:9" s="5" customFormat="1" ht="48" customHeight="1" x14ac:dyDescent="0.2">
      <c r="C13" s="25" t="s">
        <v>42</v>
      </c>
      <c r="E13" s="25" t="s">
        <v>19</v>
      </c>
      <c r="H13" s="13" t="s">
        <v>35</v>
      </c>
    </row>
    <row r="14" spans="1:9" s="6" customFormat="1" ht="19.5" customHeight="1" x14ac:dyDescent="0.2">
      <c r="B14" s="23">
        <f t="array" ref="B14:C14">DaysAndWeeks+DATE(CalendarYear,6,1)-WEEKDAY(DATE(CalendarYear,6,1),(InicioDeLaSemana="lunes")+1)+36</f>
        <v>45838</v>
      </c>
      <c r="C14" s="23">
        <v>45839</v>
      </c>
      <c r="D14" s="36" t="s">
        <v>0</v>
      </c>
      <c r="E14" s="36"/>
      <c r="F14" s="36"/>
      <c r="G14" s="36"/>
      <c r="H14" s="36"/>
    </row>
    <row r="15" spans="1:9" s="5" customFormat="1" ht="48" customHeight="1" x14ac:dyDescent="0.2">
      <c r="B15" s="15"/>
      <c r="C15" s="25" t="s">
        <v>43</v>
      </c>
      <c r="D15" s="37"/>
      <c r="E15" s="37"/>
      <c r="F15" s="37"/>
      <c r="G15" s="37"/>
      <c r="H15" s="37"/>
    </row>
  </sheetData>
  <mergeCells count="3">
    <mergeCell ref="B2:D2"/>
    <mergeCell ref="D14:H14"/>
    <mergeCell ref="D15:H15"/>
  </mergeCells>
  <conditionalFormatting sqref="B4:G4">
    <cfRule type="expression" dxfId="13" priority="1">
      <formula>DAY(B4)&gt;8</formula>
    </cfRule>
  </conditionalFormatting>
  <conditionalFormatting sqref="B12:H12 B14:C14">
    <cfRule type="expression" dxfId="12" priority="2">
      <formula>AND(DAY(B12)&gt;=1,DAY(B12)&lt;=15)</formula>
    </cfRule>
  </conditionalFormatting>
  <dataValidations count="8">
    <dataValidation allowBlank="1" showInputMessage="1" showErrorMessage="1" prompt="El día de la semana se determinará automáticamente" sqref="C3:H3" xr:uid="{00000000-0002-0000-0500-000000000000}"/>
    <dataValidation allowBlank="1" showInputMessage="1" showErrorMessage="1" prompt="Calendario del mes de junio" sqref="A1" xr:uid="{00000000-0002-0000-0500-000001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500-000002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500-000003000000}"/>
    <dataValidation allowBlank="1" showInputMessage="1" prompt="Escriba las notas del mes en la celda inferior." sqref="D14:H14" xr:uid="{00000000-0002-0000-0500-000004000000}"/>
    <dataValidation allowBlank="1" showInputMessage="1" prompt="Escriba las notas del mes en esta celda." sqref="D15:H15" xr:uid="{00000000-0002-0000-0500-000005000000}"/>
    <dataValidation allowBlank="1" showInputMessage="1" showErrorMessage="1" prompt="Las celdas de esta fila y las filas 7, 9, 11, 13 y 15 son para escribir notas diarias relacionadas con el día natural de la celda anterior." sqref="B5" xr:uid="{00000000-0002-0000-0500-000006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500-000007000000}"/>
  </dataValidations>
  <printOptions horizontalCentered="1"/>
  <pageMargins left="0.25" right="0.25" top="0.5" bottom="0.5" header="0.3" footer="0.3"/>
  <pageSetup paperSize="9" orientation="landscape" r:id="rId1"/>
  <headerFooter differentFirst="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theme="7" tint="0.59999389629810485"/>
    <pageSetUpPr fitToPage="1"/>
  </sheetPr>
  <dimension ref="A1:I15"/>
  <sheetViews>
    <sheetView showGridLines="0" zoomScaleNormal="100" workbookViewId="0">
      <selection activeCell="K4" sqref="K4"/>
    </sheetView>
  </sheetViews>
  <sheetFormatPr baseColWidth="10" defaultColWidth="8.88671875" defaultRowHeight="14.25" x14ac:dyDescent="0.2"/>
  <cols>
    <col min="1" max="1" width="1.77734375" style="1" customWidth="1"/>
    <col min="2"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00.5" customHeight="1" x14ac:dyDescent="0.2">
      <c r="B2" s="35" t="str">
        <f>"Julio "&amp;CalendarYear</f>
        <v>Julio 2025</v>
      </c>
      <c r="C2" s="35"/>
      <c r="D2" s="35"/>
      <c r="E2" s="2"/>
      <c r="F2" s="2"/>
      <c r="G2" s="2"/>
      <c r="H2" s="3"/>
    </row>
    <row r="3" spans="1:9" s="4" customFormat="1" ht="19.5" customHeight="1" thickBot="1" x14ac:dyDescent="0.25">
      <c r="A3" s="1"/>
      <c r="B3" s="18" t="str">
        <f>InicioDeLaSemana</f>
        <v>lunes</v>
      </c>
      <c r="C3" s="18" t="str">
        <f t="shared" ref="C3:H3" si="0">TEXT(C4,"dddd")</f>
        <v>martes</v>
      </c>
      <c r="D3" s="18" t="str">
        <f t="shared" si="0"/>
        <v>miércoles</v>
      </c>
      <c r="E3" s="18" t="str">
        <f t="shared" si="0"/>
        <v>jueves</v>
      </c>
      <c r="F3" s="18" t="str">
        <f t="shared" si="0"/>
        <v>viernes</v>
      </c>
      <c r="G3" s="18" t="str">
        <f t="shared" si="0"/>
        <v>sábado</v>
      </c>
      <c r="H3" s="18" t="str">
        <f t="shared" si="0"/>
        <v>domingo</v>
      </c>
    </row>
    <row r="4" spans="1:9" s="6" customFormat="1" ht="19.5" customHeight="1" x14ac:dyDescent="0.2">
      <c r="B4" s="20">
        <f t="array" ref="B4:H4">DaysAndWeeks+DATE(CalendarYear,7,1)-WEEKDAY(DATE(CalendarYear,7,1),(InicioDeLaSemana="lunes")+1)+1</f>
        <v>45838</v>
      </c>
      <c r="C4" s="20">
        <v>45839</v>
      </c>
      <c r="D4" s="20">
        <v>45840</v>
      </c>
      <c r="E4" s="20">
        <v>45841</v>
      </c>
      <c r="F4" s="20">
        <v>45842</v>
      </c>
      <c r="G4" s="20">
        <v>45843</v>
      </c>
      <c r="H4" s="20">
        <v>45844</v>
      </c>
    </row>
    <row r="5" spans="1:9" s="5" customFormat="1" ht="48" customHeight="1" x14ac:dyDescent="0.2">
      <c r="C5" s="25" t="s">
        <v>43</v>
      </c>
      <c r="E5" s="25" t="s">
        <v>57</v>
      </c>
      <c r="H5" s="13" t="s">
        <v>28</v>
      </c>
    </row>
    <row r="6" spans="1:9" s="6" customFormat="1" ht="19.5" customHeight="1" x14ac:dyDescent="0.2">
      <c r="B6" s="23">
        <f t="array" ref="B6:H6">DaysAndWeeks+DATE(CalendarYear,7,1)-WEEKDAY(DATE(CalendarYear,7,1),(InicioDeLaSemana="lunes")+1)+8</f>
        <v>45845</v>
      </c>
      <c r="C6" s="23">
        <v>45846</v>
      </c>
      <c r="D6" s="23">
        <v>45847</v>
      </c>
      <c r="E6" s="23">
        <v>45848</v>
      </c>
      <c r="F6" s="23">
        <v>45849</v>
      </c>
      <c r="G6" s="23">
        <v>45850</v>
      </c>
      <c r="H6" s="23">
        <v>45851</v>
      </c>
    </row>
    <row r="7" spans="1:9" s="5" customFormat="1" ht="48" customHeight="1" x14ac:dyDescent="0.2">
      <c r="B7" s="15"/>
      <c r="C7" s="25" t="s">
        <v>44</v>
      </c>
      <c r="D7" s="15"/>
      <c r="E7" s="25" t="s">
        <v>58</v>
      </c>
      <c r="F7" s="15"/>
      <c r="G7" s="15"/>
      <c r="H7" s="13" t="s">
        <v>28</v>
      </c>
    </row>
    <row r="8" spans="1:9" s="6" customFormat="1" ht="19.5" customHeight="1" x14ac:dyDescent="0.2">
      <c r="B8" s="20">
        <f t="array" ref="B8:H8">DaysAndWeeks+DATE(CalendarYear,7,1)-WEEKDAY(DATE(CalendarYear,7,1),(InicioDeLaSemana="lunes")+1)+15</f>
        <v>45852</v>
      </c>
      <c r="C8" s="20">
        <v>45853</v>
      </c>
      <c r="D8" s="20">
        <v>45854</v>
      </c>
      <c r="E8" s="20">
        <v>45855</v>
      </c>
      <c r="F8" s="20">
        <v>45856</v>
      </c>
      <c r="G8" s="20">
        <v>45857</v>
      </c>
      <c r="H8" s="20">
        <v>45858</v>
      </c>
    </row>
    <row r="9" spans="1:9" s="5" customFormat="1" ht="48" customHeight="1" x14ac:dyDescent="0.2">
      <c r="C9" s="25" t="s">
        <v>45</v>
      </c>
      <c r="E9" s="25" t="s">
        <v>59</v>
      </c>
      <c r="H9" s="13" t="s">
        <v>28</v>
      </c>
    </row>
    <row r="10" spans="1:9" s="6" customFormat="1" ht="19.5" customHeight="1" x14ac:dyDescent="0.2">
      <c r="B10" s="23">
        <f t="array" ref="B10:H10">DaysAndWeeks+DATE(CalendarYear,7,1)-WEEKDAY(DATE(CalendarYear,7,1),(InicioDeLaSemana="lunes")+1)+22</f>
        <v>45859</v>
      </c>
      <c r="C10" s="23">
        <v>45860</v>
      </c>
      <c r="D10" s="23">
        <v>45861</v>
      </c>
      <c r="E10" s="23">
        <v>45862</v>
      </c>
      <c r="F10" s="23">
        <v>45863</v>
      </c>
      <c r="G10" s="23">
        <v>45864</v>
      </c>
      <c r="H10" s="23">
        <v>45865</v>
      </c>
    </row>
    <row r="11" spans="1:9" s="5" customFormat="1" ht="48" customHeight="1" x14ac:dyDescent="0.2">
      <c r="B11" s="15"/>
      <c r="C11" s="25" t="s">
        <v>46</v>
      </c>
      <c r="D11" s="15"/>
      <c r="E11" s="25" t="s">
        <v>60</v>
      </c>
      <c r="F11" s="15"/>
      <c r="G11" s="15"/>
      <c r="H11" s="13" t="s">
        <v>28</v>
      </c>
    </row>
    <row r="12" spans="1:9" s="6" customFormat="1" ht="19.5" customHeight="1" x14ac:dyDescent="0.2">
      <c r="B12" s="20">
        <f t="array" ref="B12:H12">DaysAndWeeks+DATE(CalendarYear,7,1)-WEEKDAY(DATE(CalendarYear,7,1),(InicioDeLaSemana="lunes")+1)+29</f>
        <v>45866</v>
      </c>
      <c r="C12" s="20">
        <v>45867</v>
      </c>
      <c r="D12" s="20">
        <v>45868</v>
      </c>
      <c r="E12" s="20">
        <v>45869</v>
      </c>
      <c r="F12" s="20">
        <v>45870</v>
      </c>
      <c r="G12" s="20">
        <v>45871</v>
      </c>
      <c r="H12" s="20">
        <v>45872</v>
      </c>
    </row>
    <row r="13" spans="1:9" s="5" customFormat="1" ht="48" customHeight="1" x14ac:dyDescent="0.2">
      <c r="C13" s="25" t="s">
        <v>47</v>
      </c>
      <c r="E13" s="25" t="s">
        <v>61</v>
      </c>
      <c r="H13" s="13" t="s">
        <v>28</v>
      </c>
    </row>
    <row r="14" spans="1:9" s="6" customFormat="1" ht="19.5" customHeight="1" x14ac:dyDescent="0.2">
      <c r="B14" s="23">
        <f t="array" ref="B14:C14">DaysAndWeeks+DATE(CalendarYear,7,1)-WEEKDAY(DATE(CalendarYear,7,1),(InicioDeLaSemana="lunes")+1)+36</f>
        <v>45873</v>
      </c>
      <c r="C14" s="23">
        <v>45874</v>
      </c>
      <c r="D14" s="36" t="s">
        <v>0</v>
      </c>
      <c r="E14" s="36"/>
      <c r="F14" s="36"/>
      <c r="G14" s="36"/>
      <c r="H14" s="36"/>
    </row>
    <row r="15" spans="1:9" s="5" customFormat="1" ht="48" customHeight="1" x14ac:dyDescent="0.2">
      <c r="B15" s="15"/>
      <c r="C15" s="25" t="s">
        <v>48</v>
      </c>
      <c r="D15" s="37"/>
      <c r="E15" s="37"/>
      <c r="F15" s="37"/>
      <c r="G15" s="37"/>
      <c r="H15" s="37"/>
    </row>
  </sheetData>
  <sheetProtection algorithmName="SHA-512" hashValue="Wu87+FWAp83merZkbsN6KYNsm3uuu9J5nxLwmofDkyJTalfH1RDPj2FnoISttQkV4Ha5Nu7fV4aoW6edQB00zQ==" saltValue="qzALa1DCNHaxWCE3MFpvoA==" spinCount="100000" sheet="1" objects="1" scenarios="1" selectLockedCells="1" selectUnlockedCells="1"/>
  <mergeCells count="3">
    <mergeCell ref="B2:D2"/>
    <mergeCell ref="D14:H14"/>
    <mergeCell ref="D15:H15"/>
  </mergeCells>
  <conditionalFormatting sqref="B4:G4">
    <cfRule type="expression" dxfId="11" priority="1">
      <formula>DAY(B4)&gt;8</formula>
    </cfRule>
  </conditionalFormatting>
  <conditionalFormatting sqref="B12:H12 B14:C14">
    <cfRule type="expression" dxfId="10" priority="2">
      <formula>AND(DAY(B12)&gt;=1,DAY(B12)&lt;=15)</formula>
    </cfRule>
  </conditionalFormatting>
  <dataValidations count="8">
    <dataValidation allowBlank="1" showInputMessage="1" showErrorMessage="1" prompt="El día de la semana se determinará automáticamente" sqref="C3:H3" xr:uid="{00000000-0002-0000-0600-000000000000}"/>
    <dataValidation allowBlank="1" showInputMessage="1" showErrorMessage="1" prompt="Calendario del mes de julio" sqref="A1" xr:uid="{00000000-0002-0000-0600-000001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600-000002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600-000003000000}"/>
    <dataValidation allowBlank="1" showInputMessage="1" showErrorMessage="1" prompt="Las celdas de esta fila y las filas 7, 9, 11, 13 y 15 son para escribir notas diarias relacionadas con el día natural de la celda anterior." sqref="B5" xr:uid="{00000000-0002-0000-0600-000004000000}"/>
    <dataValidation allowBlank="1" showInputMessage="1" prompt="Escriba las notas del mes en esta celda." sqref="D15:H15" xr:uid="{00000000-0002-0000-0600-000005000000}"/>
    <dataValidation allowBlank="1" showInputMessage="1" prompt="Escriba las notas del mes en la celda inferior." sqref="D14:H14" xr:uid="{00000000-0002-0000-0600-000006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600-000007000000}"/>
  </dataValidations>
  <printOptions horizontalCentered="1"/>
  <pageMargins left="0.25" right="0.25" top="0.5" bottom="0.5" header="0.3" footer="0.3"/>
  <pageSetup paperSize="9" orientation="landscape" r:id="rId1"/>
  <headerFooter differentFirst="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theme="7" tint="0.59999389629810485"/>
    <pageSetUpPr fitToPage="1"/>
  </sheetPr>
  <dimension ref="A1:I15"/>
  <sheetViews>
    <sheetView showGridLines="0" workbookViewId="0">
      <selection activeCell="H13" sqref="H13"/>
    </sheetView>
  </sheetViews>
  <sheetFormatPr baseColWidth="10" defaultColWidth="8.88671875" defaultRowHeight="14.25" x14ac:dyDescent="0.2"/>
  <cols>
    <col min="1" max="1" width="1.77734375" style="1" customWidth="1"/>
    <col min="2"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00.5" customHeight="1" x14ac:dyDescent="0.2">
      <c r="B2" s="35" t="str">
        <f>"Agosto "&amp;CalendarYear</f>
        <v>Agosto 2025</v>
      </c>
      <c r="C2" s="35"/>
      <c r="D2" s="35"/>
      <c r="E2" s="2"/>
      <c r="F2" s="2"/>
      <c r="G2" s="2"/>
      <c r="H2" s="3"/>
    </row>
    <row r="3" spans="1:9" s="4" customFormat="1" ht="19.5" customHeight="1" thickBot="1" x14ac:dyDescent="0.25">
      <c r="A3" s="1"/>
      <c r="B3" s="18" t="str">
        <f>InicioDeLaSemana</f>
        <v>lunes</v>
      </c>
      <c r="C3" s="18" t="str">
        <f t="shared" ref="C3:H3" si="0">TEXT(C4,"dddd")</f>
        <v>martes</v>
      </c>
      <c r="D3" s="18" t="str">
        <f t="shared" si="0"/>
        <v>miércoles</v>
      </c>
      <c r="E3" s="18" t="str">
        <f t="shared" si="0"/>
        <v>jueves</v>
      </c>
      <c r="F3" s="18" t="str">
        <f t="shared" si="0"/>
        <v>viernes</v>
      </c>
      <c r="G3" s="18" t="str">
        <f t="shared" si="0"/>
        <v>sábado</v>
      </c>
      <c r="H3" s="18" t="str">
        <f t="shared" si="0"/>
        <v>domingo</v>
      </c>
    </row>
    <row r="4" spans="1:9" s="6" customFormat="1" ht="19.5" customHeight="1" x14ac:dyDescent="0.2">
      <c r="B4" s="20">
        <f t="array" ref="B4:H4">DaysAndWeeks+DATE(CalendarYear,8,1)-WEEKDAY(DATE(CalendarYear,8,1),(InicioDeLaSemana="lunes")+1)+1</f>
        <v>45866</v>
      </c>
      <c r="C4" s="20">
        <v>45867</v>
      </c>
      <c r="D4" s="20">
        <v>45868</v>
      </c>
      <c r="E4" s="20">
        <v>45869</v>
      </c>
      <c r="F4" s="20">
        <v>45870</v>
      </c>
      <c r="G4" s="20">
        <v>45871</v>
      </c>
      <c r="H4" s="20">
        <v>45872</v>
      </c>
    </row>
    <row r="5" spans="1:9" s="5" customFormat="1" ht="48" customHeight="1" x14ac:dyDescent="0.2">
      <c r="C5" s="25" t="s">
        <v>53</v>
      </c>
      <c r="E5" s="25" t="s">
        <v>61</v>
      </c>
      <c r="H5" s="13" t="s">
        <v>31</v>
      </c>
    </row>
    <row r="6" spans="1:9" s="6" customFormat="1" ht="19.5" customHeight="1" x14ac:dyDescent="0.2">
      <c r="B6" s="23">
        <f t="array" ref="B6:H6">DaysAndWeeks+DATE(CalendarYear,8,1)-WEEKDAY(DATE(CalendarYear,8,1),(InicioDeLaSemana="lunes")+1)+8</f>
        <v>45873</v>
      </c>
      <c r="C6" s="23">
        <v>45874</v>
      </c>
      <c r="D6" s="23">
        <v>45875</v>
      </c>
      <c r="E6" s="23">
        <v>45876</v>
      </c>
      <c r="F6" s="23">
        <v>45877</v>
      </c>
      <c r="G6" s="23">
        <v>45878</v>
      </c>
      <c r="H6" s="23">
        <v>45879</v>
      </c>
    </row>
    <row r="7" spans="1:9" s="5" customFormat="1" ht="48" customHeight="1" x14ac:dyDescent="0.2">
      <c r="B7" s="15"/>
      <c r="C7" s="25" t="s">
        <v>48</v>
      </c>
      <c r="D7" s="15"/>
      <c r="E7" s="25" t="s">
        <v>62</v>
      </c>
      <c r="F7" s="15"/>
      <c r="G7" s="15"/>
      <c r="H7" s="13" t="s">
        <v>30</v>
      </c>
    </row>
    <row r="8" spans="1:9" s="6" customFormat="1" ht="19.5" customHeight="1" x14ac:dyDescent="0.2">
      <c r="B8" s="20">
        <f t="array" ref="B8:H8">DaysAndWeeks+DATE(CalendarYear,8,1)-WEEKDAY(DATE(CalendarYear,8,1),(InicioDeLaSemana="lunes")+1)+15</f>
        <v>45880</v>
      </c>
      <c r="C8" s="20">
        <v>45881</v>
      </c>
      <c r="D8" s="20">
        <v>45882</v>
      </c>
      <c r="E8" s="20">
        <v>45883</v>
      </c>
      <c r="F8" s="20">
        <v>45884</v>
      </c>
      <c r="G8" s="20">
        <v>45885</v>
      </c>
      <c r="H8" s="20">
        <v>45886</v>
      </c>
    </row>
    <row r="9" spans="1:9" s="5" customFormat="1" ht="48" customHeight="1" x14ac:dyDescent="0.2">
      <c r="C9" s="25" t="s">
        <v>49</v>
      </c>
      <c r="E9" s="25" t="s">
        <v>63</v>
      </c>
      <c r="H9" s="13" t="s">
        <v>29</v>
      </c>
    </row>
    <row r="10" spans="1:9" s="6" customFormat="1" ht="19.5" customHeight="1" x14ac:dyDescent="0.2">
      <c r="B10" s="23">
        <f t="array" ref="B10:H10">DaysAndWeeks+DATE(CalendarYear,8,1)-WEEKDAY(DATE(CalendarYear,8,1),(InicioDeLaSemana="lunes")+1)+22</f>
        <v>45887</v>
      </c>
      <c r="C10" s="23">
        <v>45888</v>
      </c>
      <c r="D10" s="23">
        <v>45889</v>
      </c>
      <c r="E10" s="23">
        <v>45890</v>
      </c>
      <c r="F10" s="23">
        <v>45891</v>
      </c>
      <c r="G10" s="23">
        <v>45892</v>
      </c>
      <c r="H10" s="23">
        <v>45893</v>
      </c>
    </row>
    <row r="11" spans="1:9" s="5" customFormat="1" ht="48" customHeight="1" x14ac:dyDescent="0.2">
      <c r="B11" s="15"/>
      <c r="C11" s="25" t="s">
        <v>51</v>
      </c>
      <c r="D11" s="15"/>
      <c r="E11" s="25" t="s">
        <v>64</v>
      </c>
      <c r="F11" s="15"/>
      <c r="G11" s="15"/>
      <c r="H11" s="13" t="s">
        <v>27</v>
      </c>
    </row>
    <row r="12" spans="1:9" s="6" customFormat="1" ht="19.5" customHeight="1" x14ac:dyDescent="0.2">
      <c r="B12" s="20">
        <f t="array" ref="B12:H12">DaysAndWeeks+DATE(CalendarYear,8,1)-WEEKDAY(DATE(CalendarYear,8,1),(InicioDeLaSemana="lunes")+1)+29</f>
        <v>45894</v>
      </c>
      <c r="C12" s="20">
        <v>45895</v>
      </c>
      <c r="D12" s="20">
        <v>45896</v>
      </c>
      <c r="E12" s="20">
        <v>45897</v>
      </c>
      <c r="F12" s="20">
        <v>45898</v>
      </c>
      <c r="G12" s="20">
        <v>45899</v>
      </c>
      <c r="H12" s="20">
        <v>45900</v>
      </c>
    </row>
    <row r="13" spans="1:9" s="5" customFormat="1" ht="48" customHeight="1" x14ac:dyDescent="0.2">
      <c r="C13" s="25" t="s">
        <v>52</v>
      </c>
      <c r="E13" s="25" t="s">
        <v>65</v>
      </c>
      <c r="H13" s="25" t="s">
        <v>66</v>
      </c>
    </row>
    <row r="14" spans="1:9" s="6" customFormat="1" ht="19.5" customHeight="1" x14ac:dyDescent="0.2">
      <c r="B14" s="23">
        <f t="array" ref="B14:C14">DaysAndWeeks+DATE(CalendarYear,8,1)-WEEKDAY(DATE(CalendarYear,8,1),(InicioDeLaSemana="lunes")+1)+36</f>
        <v>45901</v>
      </c>
      <c r="C14" s="23">
        <v>45902</v>
      </c>
      <c r="D14" s="36" t="s">
        <v>0</v>
      </c>
      <c r="E14" s="36"/>
      <c r="F14" s="36"/>
      <c r="G14" s="36"/>
      <c r="H14" s="36"/>
    </row>
    <row r="15" spans="1:9" s="5" customFormat="1" ht="48" customHeight="1" x14ac:dyDescent="0.2">
      <c r="B15" s="15"/>
      <c r="C15" s="25" t="s">
        <v>72</v>
      </c>
      <c r="D15" s="37" t="s">
        <v>87</v>
      </c>
      <c r="E15" s="37"/>
      <c r="F15" s="37"/>
      <c r="G15" s="37"/>
      <c r="H15" s="37"/>
    </row>
  </sheetData>
  <mergeCells count="3">
    <mergeCell ref="B2:D2"/>
    <mergeCell ref="D14:H14"/>
    <mergeCell ref="D15:H15"/>
  </mergeCells>
  <conditionalFormatting sqref="B4:G4">
    <cfRule type="expression" dxfId="9" priority="1">
      <formula>DAY(B4)&gt;8</formula>
    </cfRule>
  </conditionalFormatting>
  <conditionalFormatting sqref="B12:H12 B14:C14">
    <cfRule type="expression" dxfId="8" priority="2">
      <formula>AND(DAY(B12)&gt;=1,DAY(B12)&lt;=15)</formula>
    </cfRule>
  </conditionalFormatting>
  <dataValidations count="8">
    <dataValidation allowBlank="1" showInputMessage="1" showErrorMessage="1" prompt="El día de la semana se determinará automáticamente" sqref="C3:H3" xr:uid="{00000000-0002-0000-0700-000000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700-000001000000}"/>
    <dataValidation allowBlank="1" showInputMessage="1" showErrorMessage="1" prompt="Calendario del mes de agosto" sqref="A1" xr:uid="{00000000-0002-0000-0700-000002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700-000003000000}"/>
    <dataValidation allowBlank="1" showInputMessage="1" prompt="Escriba las notas del mes en la celda inferior." sqref="D14:H14" xr:uid="{00000000-0002-0000-0700-000004000000}"/>
    <dataValidation allowBlank="1" showInputMessage="1" prompt="Escriba las notas del mes en esta celda." sqref="D15:H15" xr:uid="{00000000-0002-0000-0700-000005000000}"/>
    <dataValidation allowBlank="1" showInputMessage="1" showErrorMessage="1" prompt="Las celdas de esta fila y las filas 7, 9, 11, 13 y 15 son para escribir notas diarias relacionadas con el día natural de la celda anterior." sqref="B5" xr:uid="{00000000-0002-0000-0700-000006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700-000007000000}"/>
  </dataValidations>
  <printOptions horizontalCentered="1"/>
  <pageMargins left="0.25" right="0.25" top="0.5" bottom="0.5" header="0.3" footer="0.3"/>
  <pageSetup paperSize="9" orientation="landscape" r:id="rId1"/>
  <headerFooter differentFirst="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theme="5" tint="0.59999389629810485"/>
    <pageSetUpPr fitToPage="1"/>
  </sheetPr>
  <dimension ref="A1:I15"/>
  <sheetViews>
    <sheetView showGridLines="0" zoomScaleNormal="100" workbookViewId="0">
      <selection activeCell="G15" sqref="G15"/>
    </sheetView>
  </sheetViews>
  <sheetFormatPr baseColWidth="10" defaultColWidth="8.88671875" defaultRowHeight="14.25" x14ac:dyDescent="0.2"/>
  <cols>
    <col min="1" max="1" width="1.77734375" style="1" customWidth="1"/>
    <col min="2"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00.5" customHeight="1" x14ac:dyDescent="0.2">
      <c r="B2" s="38" t="str">
        <f>"Septiembre "&amp;CalendarYear</f>
        <v>Septiembre 2025</v>
      </c>
      <c r="C2" s="38"/>
      <c r="D2" s="38"/>
      <c r="E2" s="2"/>
      <c r="F2" s="41" t="e" vm="3">
        <v>#VALUE!</v>
      </c>
      <c r="G2" s="41"/>
      <c r="H2" s="41"/>
    </row>
    <row r="3" spans="1:9" s="4" customFormat="1" ht="19.5" customHeight="1" thickBot="1" x14ac:dyDescent="0.25">
      <c r="A3" s="1"/>
      <c r="B3" s="19" t="str">
        <f>InicioDeLaSemana</f>
        <v>lunes</v>
      </c>
      <c r="C3" s="19" t="str">
        <f t="shared" ref="C3:H3" si="0">TEXT(C4,"dddd")</f>
        <v>martes</v>
      </c>
      <c r="D3" s="19" t="str">
        <f t="shared" si="0"/>
        <v>miércoles</v>
      </c>
      <c r="E3" s="19" t="str">
        <f t="shared" si="0"/>
        <v>jueves</v>
      </c>
      <c r="F3" s="19" t="str">
        <f t="shared" si="0"/>
        <v>viernes</v>
      </c>
      <c r="G3" s="19" t="str">
        <f t="shared" si="0"/>
        <v>sábado</v>
      </c>
      <c r="H3" s="19" t="str">
        <f t="shared" si="0"/>
        <v>domingo</v>
      </c>
    </row>
    <row r="4" spans="1:9" s="6" customFormat="1" ht="19.5" customHeight="1" x14ac:dyDescent="0.2">
      <c r="B4" s="20">
        <f t="array" ref="B4:H4">DaysAndWeeks+DATE(CalendarYear,9,1)-WEEKDAY(DATE(CalendarYear,9,1),(InicioDeLaSemana="lunes")+1)+1</f>
        <v>45901</v>
      </c>
      <c r="C4" s="20">
        <v>45902</v>
      </c>
      <c r="D4" s="20">
        <v>45903</v>
      </c>
      <c r="E4" s="20">
        <v>45904</v>
      </c>
      <c r="F4" s="20">
        <v>45905</v>
      </c>
      <c r="G4" s="20">
        <v>45906</v>
      </c>
      <c r="H4" s="20">
        <v>45907</v>
      </c>
    </row>
    <row r="5" spans="1:9" s="5" customFormat="1" ht="48" customHeight="1" x14ac:dyDescent="0.2">
      <c r="C5" s="25" t="s">
        <v>72</v>
      </c>
      <c r="H5" s="25" t="s">
        <v>66</v>
      </c>
    </row>
    <row r="6" spans="1:9" s="6" customFormat="1" ht="19.5" customHeight="1" x14ac:dyDescent="0.2">
      <c r="B6" s="22">
        <f t="array" ref="B6:H6">DaysAndWeeks+DATE(CalendarYear,9,1)-WEEKDAY(DATE(CalendarYear,9,1),(InicioDeLaSemana="lunes")+1)+8</f>
        <v>45908</v>
      </c>
      <c r="C6" s="22">
        <v>45909</v>
      </c>
      <c r="D6" s="22">
        <v>45910</v>
      </c>
      <c r="E6" s="22">
        <v>45911</v>
      </c>
      <c r="F6" s="22">
        <v>45912</v>
      </c>
      <c r="G6" s="22">
        <v>45913</v>
      </c>
      <c r="H6" s="22">
        <v>45914</v>
      </c>
    </row>
    <row r="7" spans="1:9" s="5" customFormat="1" ht="48" customHeight="1" x14ac:dyDescent="0.2">
      <c r="B7" s="14"/>
      <c r="C7" s="25" t="s">
        <v>67</v>
      </c>
      <c r="D7" s="14"/>
      <c r="E7" s="25" t="s">
        <v>73</v>
      </c>
      <c r="F7" s="14"/>
      <c r="G7" s="14"/>
      <c r="H7" s="25" t="s">
        <v>68</v>
      </c>
    </row>
    <row r="8" spans="1:9" s="6" customFormat="1" ht="19.5" customHeight="1" x14ac:dyDescent="0.2">
      <c r="B8" s="20">
        <f t="array" ref="B8:H8">DaysAndWeeks+DATE(CalendarYear,9,1)-WEEKDAY(DATE(CalendarYear,9,1),(InicioDeLaSemana="lunes")+1)+15</f>
        <v>45915</v>
      </c>
      <c r="C8" s="20">
        <v>45916</v>
      </c>
      <c r="D8" s="20">
        <v>45917</v>
      </c>
      <c r="E8" s="20">
        <v>45918</v>
      </c>
      <c r="F8" s="20">
        <v>45919</v>
      </c>
      <c r="G8" s="20">
        <v>45920</v>
      </c>
      <c r="H8" s="20">
        <v>45921</v>
      </c>
    </row>
    <row r="9" spans="1:9" s="5" customFormat="1" ht="48" customHeight="1" x14ac:dyDescent="0.2">
      <c r="C9" s="25" t="s">
        <v>69</v>
      </c>
      <c r="E9" s="25" t="s">
        <v>74</v>
      </c>
      <c r="H9" s="25" t="s">
        <v>70</v>
      </c>
    </row>
    <row r="10" spans="1:9" s="6" customFormat="1" ht="19.5" customHeight="1" x14ac:dyDescent="0.2">
      <c r="B10" s="22">
        <f t="array" ref="B10:H10">DaysAndWeeks+DATE(CalendarYear,9,1)-WEEKDAY(DATE(CalendarYear,9,1),(InicioDeLaSemana="lunes")+1)+22</f>
        <v>45922</v>
      </c>
      <c r="C10" s="22">
        <v>45923</v>
      </c>
      <c r="D10" s="22">
        <v>45924</v>
      </c>
      <c r="E10" s="22">
        <v>45925</v>
      </c>
      <c r="F10" s="22">
        <v>45926</v>
      </c>
      <c r="G10" s="22">
        <v>45927</v>
      </c>
      <c r="H10" s="22">
        <v>45928</v>
      </c>
    </row>
    <row r="11" spans="1:9" s="5" customFormat="1" ht="48" customHeight="1" x14ac:dyDescent="0.2">
      <c r="B11" s="14"/>
      <c r="C11" s="25" t="s">
        <v>71</v>
      </c>
      <c r="D11" s="14"/>
      <c r="E11" s="25" t="s">
        <v>75</v>
      </c>
      <c r="F11" s="14"/>
      <c r="G11" s="14"/>
      <c r="H11" s="25" t="s">
        <v>77</v>
      </c>
    </row>
    <row r="12" spans="1:9" s="6" customFormat="1" ht="19.5" customHeight="1" x14ac:dyDescent="0.2">
      <c r="B12" s="20">
        <f t="array" ref="B12:H12">DaysAndWeeks+DATE(CalendarYear,9,1)-WEEKDAY(DATE(CalendarYear,9,1),(InicioDeLaSemana="lunes")+1)+29</f>
        <v>45929</v>
      </c>
      <c r="C12" s="20">
        <v>45930</v>
      </c>
      <c r="D12" s="20">
        <v>45931</v>
      </c>
      <c r="E12" s="20">
        <v>45932</v>
      </c>
      <c r="F12" s="20">
        <v>45933</v>
      </c>
      <c r="G12" s="20">
        <v>45934</v>
      </c>
      <c r="H12" s="20">
        <v>45935</v>
      </c>
    </row>
    <row r="13" spans="1:9" s="5" customFormat="1" ht="48" customHeight="1" x14ac:dyDescent="0.2">
      <c r="C13" s="25" t="s">
        <v>78</v>
      </c>
      <c r="E13" s="25" t="s">
        <v>76</v>
      </c>
      <c r="H13" s="25" t="s">
        <v>79</v>
      </c>
    </row>
    <row r="14" spans="1:9" s="6" customFormat="1" ht="19.5" customHeight="1" x14ac:dyDescent="0.2">
      <c r="B14" s="22">
        <f t="array" ref="B14:C14">DaysAndWeeks+DATE(CalendarYear,9,1)-WEEKDAY(DATE(CalendarYear,9,1),(InicioDeLaSemana="lunes")+1)+36</f>
        <v>45936</v>
      </c>
      <c r="C14" s="22">
        <v>45937</v>
      </c>
      <c r="D14" s="26" t="s">
        <v>0</v>
      </c>
      <c r="E14" s="26"/>
      <c r="F14" s="26"/>
      <c r="G14" s="26"/>
      <c r="H14" s="26"/>
    </row>
    <row r="15" spans="1:9" s="5" customFormat="1" ht="48" customHeight="1" x14ac:dyDescent="0.2">
      <c r="B15" s="14"/>
      <c r="D15" s="27"/>
      <c r="E15" s="25"/>
      <c r="F15" s="27"/>
      <c r="G15" s="27"/>
      <c r="H15" s="27"/>
    </row>
  </sheetData>
  <mergeCells count="2">
    <mergeCell ref="B2:D2"/>
    <mergeCell ref="F2:H2"/>
  </mergeCells>
  <conditionalFormatting sqref="B4:G4">
    <cfRule type="expression" dxfId="7" priority="1">
      <formula>DAY(B4)&gt;8</formula>
    </cfRule>
  </conditionalFormatting>
  <conditionalFormatting sqref="B12:H12 B14:C14">
    <cfRule type="expression" dxfId="6" priority="2">
      <formula>AND(DAY(B12)&gt;=1,DAY(B12)&lt;=15)</formula>
    </cfRule>
  </conditionalFormatting>
  <dataValidations count="8">
    <dataValidation allowBlank="1" showInputMessage="1" showErrorMessage="1" prompt="El día de la semana se determinará automáticamente" sqref="C3:H3" xr:uid="{00000000-0002-0000-0800-000000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800-000001000000}"/>
    <dataValidation allowBlank="1" showInputMessage="1" showErrorMessage="1" prompt="Calendario del mes de septiembre" sqref="A1" xr:uid="{00000000-0002-0000-0800-000002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800-000003000000}"/>
    <dataValidation allowBlank="1" showInputMessage="1" showErrorMessage="1" prompt="Las celdas de esta fila y las filas 7, 9, 11, 13 y 15 son para escribir notas diarias relacionadas con el día natural de la celda anterior." sqref="B5" xr:uid="{00000000-0002-0000-0800-000004000000}"/>
    <dataValidation allowBlank="1" showInputMessage="1" prompt="Escriba las notas del mes en esta celda." sqref="D15:H15" xr:uid="{00000000-0002-0000-0800-000005000000}"/>
    <dataValidation allowBlank="1" showInputMessage="1" prompt="Escriba las notas del mes en la celda inferior." sqref="D14:H14" xr:uid="{00000000-0002-0000-0800-000006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800-000007000000}"/>
  </dataValidations>
  <printOptions horizontalCentered="1"/>
  <pageMargins left="0.25" right="0.25" top="0.5" bottom="0.5" header="0.3" footer="0.3"/>
  <pageSetup paperSize="9" orientation="landscape" r:id="rId1"/>
  <headerFooter differentFirst="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theme="5" tint="0.59999389629810485"/>
    <pageSetUpPr fitToPage="1"/>
  </sheetPr>
  <dimension ref="A1:I15"/>
  <sheetViews>
    <sheetView showGridLines="0" topLeftCell="A3" workbookViewId="0">
      <selection activeCell="E13" sqref="E13"/>
    </sheetView>
  </sheetViews>
  <sheetFormatPr baseColWidth="10" defaultColWidth="8.88671875" defaultRowHeight="14.25" x14ac:dyDescent="0.2"/>
  <cols>
    <col min="1" max="1" width="1.77734375" style="1" customWidth="1"/>
    <col min="2" max="4" width="15.44140625" style="1" customWidth="1"/>
    <col min="5" max="5" width="25.21875" style="1" customWidth="1"/>
    <col min="6"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00.5" customHeight="1" x14ac:dyDescent="0.2">
      <c r="B2" s="38" t="str">
        <f>"Octubre "&amp;CalendarYear</f>
        <v>Octubre 2025</v>
      </c>
      <c r="C2" s="38"/>
      <c r="D2" s="38"/>
      <c r="E2" s="2"/>
      <c r="F2" s="2"/>
      <c r="G2" s="2"/>
      <c r="H2" s="3"/>
    </row>
    <row r="3" spans="1:9" s="4" customFormat="1" ht="22.5" customHeight="1" thickBot="1" x14ac:dyDescent="0.25">
      <c r="A3" s="1"/>
      <c r="B3" s="19" t="str">
        <f>InicioDeLaSemana</f>
        <v>lunes</v>
      </c>
      <c r="C3" s="19" t="str">
        <f t="shared" ref="C3:H3" si="0">TEXT(C4,"dddd")</f>
        <v>martes</v>
      </c>
      <c r="D3" s="19" t="str">
        <f t="shared" si="0"/>
        <v>miércoles</v>
      </c>
      <c r="E3" s="19" t="str">
        <f t="shared" si="0"/>
        <v>jueves</v>
      </c>
      <c r="F3" s="19" t="str">
        <f t="shared" si="0"/>
        <v>viernes</v>
      </c>
      <c r="G3" s="19" t="str">
        <f t="shared" si="0"/>
        <v>sábado</v>
      </c>
      <c r="H3" s="19" t="str">
        <f t="shared" si="0"/>
        <v>domingo</v>
      </c>
    </row>
    <row r="4" spans="1:9" s="6" customFormat="1" ht="19.5" customHeight="1" x14ac:dyDescent="0.2">
      <c r="B4" s="20">
        <f t="array" ref="B4:H4">DaysAndWeeks+DATE(CalendarYear,10,1)-WEEKDAY(DATE(CalendarYear,10,1),(InicioDeLaSemana="lunes")+1)+1</f>
        <v>45929</v>
      </c>
      <c r="C4" s="20">
        <v>45930</v>
      </c>
      <c r="D4" s="20">
        <v>45931</v>
      </c>
      <c r="E4" s="20">
        <v>45932</v>
      </c>
      <c r="F4" s="20">
        <v>45933</v>
      </c>
      <c r="G4" s="20">
        <v>45934</v>
      </c>
      <c r="H4" s="20">
        <v>45935</v>
      </c>
    </row>
    <row r="5" spans="1:9" s="5" customFormat="1" ht="82.5" customHeight="1" x14ac:dyDescent="0.2">
      <c r="C5" s="25" t="s">
        <v>70</v>
      </c>
      <c r="E5" s="25" t="s">
        <v>91</v>
      </c>
      <c r="H5" s="25" t="s">
        <v>79</v>
      </c>
    </row>
    <row r="6" spans="1:9" s="6" customFormat="1" ht="19.5" customHeight="1" x14ac:dyDescent="0.2">
      <c r="B6" s="22">
        <f t="array" ref="B6:H6">DaysAndWeeks+DATE(CalendarYear,10,1)-WEEKDAY(DATE(CalendarYear,10,1),(InicioDeLaSemana="lunes")+1)+8</f>
        <v>45936</v>
      </c>
      <c r="C6" s="22">
        <v>45937</v>
      </c>
      <c r="D6" s="22">
        <v>45938</v>
      </c>
      <c r="E6" s="22">
        <v>45939</v>
      </c>
      <c r="F6" s="22">
        <v>45940</v>
      </c>
      <c r="G6" s="22">
        <v>45941</v>
      </c>
      <c r="H6" s="22">
        <v>45942</v>
      </c>
    </row>
    <row r="7" spans="1:9" s="5" customFormat="1" ht="86.25" customHeight="1" x14ac:dyDescent="0.2">
      <c r="B7" s="14"/>
      <c r="C7" s="25" t="s">
        <v>80</v>
      </c>
      <c r="D7" s="14"/>
      <c r="E7" s="25" t="s">
        <v>95</v>
      </c>
      <c r="F7" s="14"/>
      <c r="G7" s="14"/>
      <c r="H7" s="25" t="s">
        <v>89</v>
      </c>
    </row>
    <row r="8" spans="1:9" s="6" customFormat="1" ht="19.5" customHeight="1" x14ac:dyDescent="0.2">
      <c r="B8" s="20">
        <f t="array" ref="B8:H8">DaysAndWeeks+DATE(CalendarYear,10,1)-WEEKDAY(DATE(CalendarYear,10,1),(InicioDeLaSemana="lunes")+1)+15</f>
        <v>45943</v>
      </c>
      <c r="C8" s="20">
        <v>45944</v>
      </c>
      <c r="D8" s="20">
        <v>45945</v>
      </c>
      <c r="E8" s="20">
        <v>45946</v>
      </c>
      <c r="F8" s="20">
        <v>45947</v>
      </c>
      <c r="G8" s="20">
        <v>45948</v>
      </c>
      <c r="H8" s="20">
        <v>45949</v>
      </c>
    </row>
    <row r="9" spans="1:9" s="5" customFormat="1" ht="92.25" customHeight="1" x14ac:dyDescent="0.2">
      <c r="C9" s="25" t="s">
        <v>81</v>
      </c>
      <c r="E9" s="25" t="s">
        <v>92</v>
      </c>
      <c r="H9" s="25" t="s">
        <v>82</v>
      </c>
    </row>
    <row r="10" spans="1:9" s="6" customFormat="1" ht="18" customHeight="1" x14ac:dyDescent="0.2">
      <c r="B10" s="22">
        <f t="array" ref="B10:H10">DaysAndWeeks+DATE(CalendarYear,10,1)-WEEKDAY(DATE(CalendarYear,10,1),(InicioDeLaSemana="lunes")+1)+22</f>
        <v>45950</v>
      </c>
      <c r="C10" s="22">
        <v>45951</v>
      </c>
      <c r="D10" s="22">
        <v>45952</v>
      </c>
      <c r="E10" s="22">
        <v>45953</v>
      </c>
      <c r="F10" s="22">
        <v>45954</v>
      </c>
      <c r="G10" s="22">
        <v>45955</v>
      </c>
      <c r="H10" s="22">
        <v>45956</v>
      </c>
    </row>
    <row r="11" spans="1:9" s="5" customFormat="1" ht="82.5" customHeight="1" x14ac:dyDescent="0.2">
      <c r="B11" s="14"/>
      <c r="C11" s="25" t="s">
        <v>83</v>
      </c>
      <c r="D11" s="14"/>
      <c r="E11" s="25" t="s">
        <v>94</v>
      </c>
      <c r="F11" s="14"/>
      <c r="G11" s="14"/>
      <c r="H11" s="25" t="s">
        <v>84</v>
      </c>
    </row>
    <row r="12" spans="1:9" s="6" customFormat="1" ht="19.5" customHeight="1" x14ac:dyDescent="0.2">
      <c r="B12" s="20">
        <f t="array" ref="B12:H12">DaysAndWeeks+DATE(CalendarYear,10,1)-WEEKDAY(DATE(CalendarYear,10,1),(InicioDeLaSemana="lunes")+1)+29</f>
        <v>45957</v>
      </c>
      <c r="C12" s="20">
        <v>45958</v>
      </c>
      <c r="D12" s="20">
        <v>45959</v>
      </c>
      <c r="E12" s="20">
        <v>45960</v>
      </c>
      <c r="F12" s="20">
        <v>45961</v>
      </c>
      <c r="G12" s="20">
        <v>45962</v>
      </c>
      <c r="H12" s="20">
        <v>45963</v>
      </c>
    </row>
    <row r="13" spans="1:9" s="5" customFormat="1" ht="77.25" customHeight="1" x14ac:dyDescent="0.2">
      <c r="C13" s="25" t="s">
        <v>85</v>
      </c>
      <c r="E13" s="25" t="s">
        <v>96</v>
      </c>
      <c r="H13" s="25" t="s">
        <v>90</v>
      </c>
    </row>
    <row r="14" spans="1:9" s="6" customFormat="1" ht="19.5" customHeight="1" x14ac:dyDescent="0.2">
      <c r="B14" s="22">
        <f t="array" ref="B14:C14">DaysAndWeeks+DATE(CalendarYear,10,1)-WEEKDAY(DATE(CalendarYear,10,1),(InicioDeLaSemana="lunes")+1)+36</f>
        <v>45964</v>
      </c>
      <c r="C14" s="22">
        <v>45965</v>
      </c>
      <c r="D14" s="39" t="s">
        <v>0</v>
      </c>
      <c r="E14" s="39"/>
      <c r="F14" s="39"/>
      <c r="G14" s="39"/>
      <c r="H14" s="39"/>
    </row>
    <row r="15" spans="1:9" s="5" customFormat="1" ht="48" customHeight="1" x14ac:dyDescent="0.2">
      <c r="B15" s="14"/>
      <c r="C15" s="25" t="s">
        <v>86</v>
      </c>
      <c r="D15" s="40"/>
      <c r="E15" s="40"/>
      <c r="F15" s="40"/>
      <c r="G15" s="40"/>
      <c r="H15" s="40"/>
    </row>
  </sheetData>
  <mergeCells count="3">
    <mergeCell ref="B2:D2"/>
    <mergeCell ref="D14:H14"/>
    <mergeCell ref="D15:H15"/>
  </mergeCells>
  <conditionalFormatting sqref="B4:G4">
    <cfRule type="expression" dxfId="5" priority="1">
      <formula>DAY(B4)&gt;8</formula>
    </cfRule>
  </conditionalFormatting>
  <conditionalFormatting sqref="B12:H12 B14:C14">
    <cfRule type="expression" dxfId="4" priority="2">
      <formula>AND(DAY(B12)&gt;=1,DAY(B12)&lt;=15)</formula>
    </cfRule>
  </conditionalFormatting>
  <dataValidations count="8">
    <dataValidation allowBlank="1" showInputMessage="1" showErrorMessage="1" prompt="El día de la semana se determinará automáticamente" sqref="C3:H3" xr:uid="{00000000-0002-0000-0900-000000000000}"/>
    <dataValidation allowBlank="1" showInputMessage="1" showErrorMessage="1" prompt="Calendario del mes de octubre" sqref="A1" xr:uid="{00000000-0002-0000-0900-000001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900-000002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900-000003000000}"/>
    <dataValidation allowBlank="1" showInputMessage="1" prompt="Escriba las notas del mes en la celda inferior." sqref="D14:H14" xr:uid="{00000000-0002-0000-0900-000004000000}"/>
    <dataValidation allowBlank="1" showInputMessage="1" prompt="Escriba las notas del mes en esta celda." sqref="D15:H15" xr:uid="{00000000-0002-0000-0900-000005000000}"/>
    <dataValidation allowBlank="1" showInputMessage="1" showErrorMessage="1" prompt="Las celdas de esta fila y las filas 7, 9, 11, 13 y 15 son para escribir notas diarias relacionadas con el día natural de la celda anterior." sqref="B5" xr:uid="{00000000-0002-0000-0900-000006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900-000007000000}"/>
  </dataValidations>
  <printOptions horizontalCentered="1"/>
  <pageMargins left="0.25" right="0.25" top="0.5" bottom="0.5" header="0.3" footer="0.3"/>
  <pageSetup paperSize="9" orientation="landscape" r:id="rId1"/>
  <headerFooter differentFirst="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tabColor theme="5" tint="0.59999389629810485"/>
    <pageSetUpPr fitToPage="1"/>
  </sheetPr>
  <dimension ref="A1:I15"/>
  <sheetViews>
    <sheetView showGridLines="0" topLeftCell="A2" workbookViewId="0">
      <selection activeCell="E13" sqref="E13"/>
    </sheetView>
  </sheetViews>
  <sheetFormatPr baseColWidth="10" defaultColWidth="8.88671875" defaultRowHeight="14.25" x14ac:dyDescent="0.2"/>
  <cols>
    <col min="1" max="1" width="1.77734375" style="1" customWidth="1"/>
    <col min="2" max="4" width="15.44140625" style="1" customWidth="1"/>
    <col min="5" max="5" width="25.44140625" style="1" customWidth="1"/>
    <col min="6"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00.5" customHeight="1" x14ac:dyDescent="0.2">
      <c r="B2" s="38" t="str">
        <f>"Noviembre "&amp;CalendarYear</f>
        <v>Noviembre 2025</v>
      </c>
      <c r="C2" s="38"/>
      <c r="D2" s="38"/>
      <c r="E2" s="2"/>
      <c r="F2" s="2"/>
      <c r="G2" s="2"/>
      <c r="H2" s="3"/>
    </row>
    <row r="3" spans="1:9" s="4" customFormat="1" ht="19.5" customHeight="1" thickBot="1" x14ac:dyDescent="0.25">
      <c r="A3" s="1"/>
      <c r="B3" s="19" t="str">
        <f>InicioDeLaSemana</f>
        <v>lunes</v>
      </c>
      <c r="C3" s="19" t="str">
        <f t="shared" ref="C3:H3" si="0">TEXT(C4,"dddd")</f>
        <v>martes</v>
      </c>
      <c r="D3" s="19" t="str">
        <f t="shared" si="0"/>
        <v>miércoles</v>
      </c>
      <c r="E3" s="19" t="str">
        <f t="shared" si="0"/>
        <v>jueves</v>
      </c>
      <c r="F3" s="19" t="str">
        <f t="shared" si="0"/>
        <v>viernes</v>
      </c>
      <c r="G3" s="19" t="str">
        <f t="shared" si="0"/>
        <v>sábado</v>
      </c>
      <c r="H3" s="19" t="str">
        <f t="shared" si="0"/>
        <v>domingo</v>
      </c>
    </row>
    <row r="4" spans="1:9" s="6" customFormat="1" ht="19.5" customHeight="1" x14ac:dyDescent="0.2">
      <c r="B4" s="20">
        <f t="array" ref="B4:H4">DaysAndWeeks+DATE(CalendarYear,11,1)-WEEKDAY(DATE(CalendarYear,11,1),(InicioDeLaSemana="lunes")+1)+1</f>
        <v>45957</v>
      </c>
      <c r="C4" s="20">
        <v>45958</v>
      </c>
      <c r="D4" s="20">
        <v>45959</v>
      </c>
      <c r="E4" s="20">
        <v>45960</v>
      </c>
      <c r="F4" s="20">
        <v>45961</v>
      </c>
      <c r="G4" s="20">
        <v>45962</v>
      </c>
      <c r="H4" s="20">
        <v>45963</v>
      </c>
    </row>
    <row r="5" spans="1:9" s="5" customFormat="1" ht="83.25" customHeight="1" x14ac:dyDescent="0.2">
      <c r="E5" s="25" t="s">
        <v>96</v>
      </c>
      <c r="H5" s="25" t="s">
        <v>90</v>
      </c>
    </row>
    <row r="6" spans="1:9" s="6" customFormat="1" ht="19.5" customHeight="1" x14ac:dyDescent="0.2">
      <c r="B6" s="22">
        <f t="array" ref="B6:H6">DaysAndWeeks+DATE(CalendarYear,11,1)-WEEKDAY(DATE(CalendarYear,11,1),(InicioDeLaSemana="lunes")+1)+8</f>
        <v>45964</v>
      </c>
      <c r="C6" s="22">
        <v>45965</v>
      </c>
      <c r="D6" s="22">
        <v>45966</v>
      </c>
      <c r="E6" s="22">
        <v>45967</v>
      </c>
      <c r="F6" s="22">
        <v>45968</v>
      </c>
      <c r="G6" s="22">
        <v>45969</v>
      </c>
      <c r="H6" s="22">
        <v>45970</v>
      </c>
    </row>
    <row r="7" spans="1:9" s="5" customFormat="1" ht="72" customHeight="1" x14ac:dyDescent="0.2">
      <c r="B7" s="14"/>
      <c r="C7" s="25" t="s">
        <v>86</v>
      </c>
      <c r="D7" s="14"/>
      <c r="E7" s="25" t="s">
        <v>105</v>
      </c>
      <c r="F7" s="14"/>
      <c r="G7" s="14" t="s">
        <v>93</v>
      </c>
      <c r="H7" s="25" t="s">
        <v>97</v>
      </c>
    </row>
    <row r="8" spans="1:9" s="6" customFormat="1" ht="19.5" customHeight="1" x14ac:dyDescent="0.2">
      <c r="B8" s="20">
        <f t="array" ref="B8:H8">DaysAndWeeks+DATE(CalendarYear,11,1)-WEEKDAY(DATE(CalendarYear,11,1),(InicioDeLaSemana="lunes")+1)+15</f>
        <v>45971</v>
      </c>
      <c r="C8" s="20">
        <v>45972</v>
      </c>
      <c r="D8" s="20">
        <v>45973</v>
      </c>
      <c r="E8" s="20">
        <v>45974</v>
      </c>
      <c r="F8" s="20">
        <v>45975</v>
      </c>
      <c r="G8" s="20">
        <v>45976</v>
      </c>
      <c r="H8" s="20">
        <v>45977</v>
      </c>
    </row>
    <row r="9" spans="1:9" s="5" customFormat="1" ht="87.75" customHeight="1" x14ac:dyDescent="0.2">
      <c r="C9" s="25" t="s">
        <v>98</v>
      </c>
      <c r="E9" s="25" t="s">
        <v>106</v>
      </c>
      <c r="H9" s="25" t="s">
        <v>99</v>
      </c>
    </row>
    <row r="10" spans="1:9" s="6" customFormat="1" ht="19.5" customHeight="1" x14ac:dyDescent="0.2">
      <c r="B10" s="22">
        <f t="array" ref="B10:H10">DaysAndWeeks+DATE(CalendarYear,11,1)-WEEKDAY(DATE(CalendarYear,11,1),(InicioDeLaSemana="lunes")+1)+22</f>
        <v>45978</v>
      </c>
      <c r="C10" s="22">
        <v>45979</v>
      </c>
      <c r="D10" s="22">
        <v>45980</v>
      </c>
      <c r="E10" s="22">
        <v>45981</v>
      </c>
      <c r="F10" s="22">
        <v>45982</v>
      </c>
      <c r="G10" s="22">
        <v>45983</v>
      </c>
      <c r="H10" s="22">
        <v>45984</v>
      </c>
    </row>
    <row r="11" spans="1:9" s="5" customFormat="1" ht="77.25" customHeight="1" x14ac:dyDescent="0.2">
      <c r="B11" s="14"/>
      <c r="C11" s="25" t="s">
        <v>100</v>
      </c>
      <c r="D11" s="14"/>
      <c r="E11" s="25" t="s">
        <v>107</v>
      </c>
      <c r="F11" s="14"/>
      <c r="G11" s="14"/>
      <c r="H11" s="25" t="s">
        <v>101</v>
      </c>
    </row>
    <row r="12" spans="1:9" s="6" customFormat="1" ht="19.5" customHeight="1" x14ac:dyDescent="0.2">
      <c r="B12" s="20">
        <f t="array" ref="B12:H12">DaysAndWeeks+DATE(CalendarYear,11,1)-WEEKDAY(DATE(CalendarYear,11,1),(InicioDeLaSemana="lunes")+1)+29</f>
        <v>45985</v>
      </c>
      <c r="C12" s="20">
        <v>45986</v>
      </c>
      <c r="D12" s="20">
        <v>45987</v>
      </c>
      <c r="E12" s="20">
        <v>45988</v>
      </c>
      <c r="F12" s="20">
        <v>45989</v>
      </c>
      <c r="G12" s="20">
        <v>45990</v>
      </c>
      <c r="H12" s="20">
        <v>45991</v>
      </c>
    </row>
    <row r="13" spans="1:9" s="5" customFormat="1" ht="73.5" customHeight="1" x14ac:dyDescent="0.2">
      <c r="C13" s="25" t="s">
        <v>102</v>
      </c>
      <c r="E13" s="25" t="s">
        <v>108</v>
      </c>
      <c r="H13" s="25" t="s">
        <v>103</v>
      </c>
    </row>
    <row r="14" spans="1:9" s="6" customFormat="1" ht="30" customHeight="1" x14ac:dyDescent="0.2">
      <c r="B14" s="22">
        <f t="array" ref="B14:C14">DaysAndWeeks+DATE(CalendarYear,11,1)-WEEKDAY(DATE(CalendarYear,11,1),(InicioDeLaSemana="lunes")+1)+36</f>
        <v>45992</v>
      </c>
      <c r="C14" s="22">
        <v>45993</v>
      </c>
      <c r="D14" s="39" t="s">
        <v>0</v>
      </c>
      <c r="E14" s="39"/>
      <c r="F14" s="39"/>
      <c r="G14" s="39"/>
      <c r="H14" s="39"/>
    </row>
    <row r="15" spans="1:9" s="5" customFormat="1" ht="48" customHeight="1" x14ac:dyDescent="0.2">
      <c r="B15" s="14"/>
      <c r="C15" s="25" t="s">
        <v>104</v>
      </c>
      <c r="D15" s="40"/>
      <c r="E15" s="40"/>
      <c r="F15" s="40"/>
      <c r="G15" s="40"/>
      <c r="H15" s="40"/>
    </row>
  </sheetData>
  <mergeCells count="3">
    <mergeCell ref="B2:D2"/>
    <mergeCell ref="D14:H14"/>
    <mergeCell ref="D15:H15"/>
  </mergeCells>
  <conditionalFormatting sqref="B4:G4">
    <cfRule type="expression" dxfId="3" priority="1">
      <formula>DAY(B4)&gt;8</formula>
    </cfRule>
  </conditionalFormatting>
  <conditionalFormatting sqref="B12:H12 B14:C14">
    <cfRule type="expression" dxfId="2" priority="2">
      <formula>AND(DAY(B12)&gt;=1,DAY(B12)&lt;=15)</formula>
    </cfRule>
  </conditionalFormatting>
  <dataValidations count="8">
    <dataValidation allowBlank="1" showInputMessage="1" showErrorMessage="1" prompt="El día de la semana se determinará automáticamente" sqref="C3:H3" xr:uid="{00000000-0002-0000-0A00-000000000000}"/>
    <dataValidation allowBlank="1" showInputMessage="1" showErrorMessage="1" prompt="Calendario del mes de noviembre" sqref="A1" xr:uid="{00000000-0002-0000-0A00-000001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A00-000002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A00-000003000000}"/>
    <dataValidation allowBlank="1" showInputMessage="1" showErrorMessage="1" prompt="Las celdas de esta fila y las filas 7, 9, 11, 13 y 15 son para escribir notas diarias relacionadas con el día natural de la celda anterior." sqref="B5" xr:uid="{00000000-0002-0000-0A00-000004000000}"/>
    <dataValidation allowBlank="1" showInputMessage="1" prompt="Escriba las notas del mes en esta celda." sqref="D15:H15" xr:uid="{00000000-0002-0000-0A00-000005000000}"/>
    <dataValidation allowBlank="1" showInputMessage="1" prompt="Escriba las notas del mes en la celda inferior." sqref="D14:H14" xr:uid="{00000000-0002-0000-0A00-000006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A00-000007000000}"/>
  </dataValidations>
  <printOptions horizontalCentered="1"/>
  <pageMargins left="0.25" right="0.25" top="0.5" bottom="0.5" header="0.3" footer="0.3"/>
  <pageSetup paperSize="9" orientation="landscape" r:id="rId1"/>
  <headerFooter differentFirst="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2">
    <tabColor theme="8" tint="0.59999389629810485"/>
    <pageSetUpPr fitToPage="1"/>
  </sheetPr>
  <dimension ref="A1:I15"/>
  <sheetViews>
    <sheetView showGridLines="0" tabSelected="1" topLeftCell="A2" zoomScale="85" zoomScaleNormal="85" workbookViewId="0">
      <selection activeCell="E13" sqref="E13"/>
    </sheetView>
  </sheetViews>
  <sheetFormatPr baseColWidth="10" defaultColWidth="8.88671875" defaultRowHeight="14.25" x14ac:dyDescent="0.2"/>
  <cols>
    <col min="1" max="1" width="1.77734375" style="1" customWidth="1"/>
    <col min="2" max="4" width="15.44140625" style="1" customWidth="1"/>
    <col min="5" max="5" width="23" style="1" customWidth="1"/>
    <col min="6" max="8" width="15.44140625" style="1" customWidth="1"/>
    <col min="9" max="9" width="1.77734375" style="1" customWidth="1"/>
    <col min="10" max="16384" width="8.88671875" style="12"/>
  </cols>
  <sheetData>
    <row r="1" spans="1:9" s="1" customFormat="1" ht="9" customHeight="1" x14ac:dyDescent="0.2">
      <c r="I1" s="1" t="s">
        <v>1</v>
      </c>
    </row>
    <row r="2" spans="1:9" s="1" customFormat="1" ht="100.5" customHeight="1" x14ac:dyDescent="0.2">
      <c r="B2" s="28" t="str">
        <f>"Diciembre "&amp;CalendarYear</f>
        <v>Diciembre 2025</v>
      </c>
      <c r="C2" s="28"/>
      <c r="D2" s="28"/>
      <c r="E2" s="2"/>
      <c r="F2" s="2" t="e" vm="1">
        <v>#VALUE!</v>
      </c>
      <c r="G2" s="2"/>
      <c r="H2" s="3" t="e" vm="2">
        <v>#VALUE!</v>
      </c>
    </row>
    <row r="3" spans="1:9" s="4" customFormat="1" ht="19.5" customHeight="1" thickBot="1" x14ac:dyDescent="0.25">
      <c r="A3" s="1"/>
      <c r="B3" s="42" t="str">
        <f>InicioDeLaSemana</f>
        <v>lunes</v>
      </c>
      <c r="C3" s="42" t="str">
        <f t="shared" ref="C3:H3" si="0">TEXT(C4,"dddd")</f>
        <v>martes</v>
      </c>
      <c r="D3" s="42" t="str">
        <f t="shared" si="0"/>
        <v>miércoles</v>
      </c>
      <c r="E3" s="42" t="str">
        <f t="shared" si="0"/>
        <v>jueves</v>
      </c>
      <c r="F3" s="42" t="str">
        <f t="shared" si="0"/>
        <v>viernes</v>
      </c>
      <c r="G3" s="42" t="str">
        <f t="shared" si="0"/>
        <v>sábado</v>
      </c>
      <c r="H3" s="42" t="str">
        <f t="shared" si="0"/>
        <v>domingo</v>
      </c>
    </row>
    <row r="4" spans="1:9" s="6" customFormat="1" ht="19.5" customHeight="1" x14ac:dyDescent="0.2">
      <c r="B4" s="43">
        <f t="array" ref="B4:H4">DaysAndWeeks+DATE(CalendarYear,12,1)-WEEKDAY(DATE(CalendarYear,12,1),(InicioDeLaSemana="lunes")+1)+1</f>
        <v>45992</v>
      </c>
      <c r="C4" s="43">
        <v>45993</v>
      </c>
      <c r="D4" s="43">
        <v>45994</v>
      </c>
      <c r="E4" s="43">
        <v>45995</v>
      </c>
      <c r="F4" s="43">
        <v>45996</v>
      </c>
      <c r="G4" s="43">
        <v>45997</v>
      </c>
      <c r="H4" s="43">
        <v>45998</v>
      </c>
    </row>
    <row r="5" spans="1:9" s="5" customFormat="1" ht="94.5" customHeight="1" x14ac:dyDescent="0.2">
      <c r="B5" s="44"/>
      <c r="C5" s="45" t="s">
        <v>104</v>
      </c>
      <c r="D5" s="44"/>
      <c r="E5" s="45" t="s">
        <v>117</v>
      </c>
      <c r="F5" s="44"/>
      <c r="G5" s="44"/>
      <c r="H5" s="45" t="s">
        <v>109</v>
      </c>
    </row>
    <row r="6" spans="1:9" s="6" customFormat="1" ht="19.5" customHeight="1" x14ac:dyDescent="0.2">
      <c r="B6" s="46">
        <f t="array" ref="B6:H6">DaysAndWeeks+DATE(CalendarYear,12,1)-WEEKDAY(DATE(CalendarYear,12,1),(InicioDeLaSemana="lunes")+1)+8</f>
        <v>45999</v>
      </c>
      <c r="C6" s="46">
        <v>46000</v>
      </c>
      <c r="D6" s="46">
        <v>46001</v>
      </c>
      <c r="E6" s="46">
        <v>46002</v>
      </c>
      <c r="F6" s="46">
        <v>46003</v>
      </c>
      <c r="G6" s="46">
        <v>46004</v>
      </c>
      <c r="H6" s="46">
        <v>46005</v>
      </c>
    </row>
    <row r="7" spans="1:9" s="5" customFormat="1" ht="91.5" customHeight="1" x14ac:dyDescent="0.2">
      <c r="B7" s="47"/>
      <c r="C7" s="45" t="s">
        <v>110</v>
      </c>
      <c r="D7" s="47"/>
      <c r="E7" s="45" t="s">
        <v>118</v>
      </c>
      <c r="F7" s="47"/>
      <c r="G7" s="47"/>
      <c r="H7" s="45" t="s">
        <v>111</v>
      </c>
    </row>
    <row r="8" spans="1:9" s="6" customFormat="1" ht="19.5" customHeight="1" x14ac:dyDescent="0.2">
      <c r="B8" s="43">
        <f t="array" ref="B8:H8">DaysAndWeeks+DATE(CalendarYear,12,1)-WEEKDAY(DATE(CalendarYear,12,1),(InicioDeLaSemana="lunes")+1)+15</f>
        <v>46006</v>
      </c>
      <c r="C8" s="43">
        <v>46007</v>
      </c>
      <c r="D8" s="43">
        <v>46008</v>
      </c>
      <c r="E8" s="43">
        <v>46009</v>
      </c>
      <c r="F8" s="43">
        <v>46010</v>
      </c>
      <c r="G8" s="43">
        <v>46011</v>
      </c>
      <c r="H8" s="43">
        <v>46012</v>
      </c>
    </row>
    <row r="9" spans="1:9" s="5" customFormat="1" ht="86.25" customHeight="1" x14ac:dyDescent="0.2">
      <c r="B9" s="44"/>
      <c r="C9" s="45" t="s">
        <v>112</v>
      </c>
      <c r="D9" s="44"/>
      <c r="E9" s="45" t="s">
        <v>119</v>
      </c>
      <c r="F9" s="44"/>
      <c r="G9" s="44"/>
      <c r="H9" s="45" t="s">
        <v>113</v>
      </c>
    </row>
    <row r="10" spans="1:9" s="6" customFormat="1" ht="19.5" customHeight="1" x14ac:dyDescent="0.2">
      <c r="B10" s="46">
        <f t="array" ref="B10:H10">DaysAndWeeks+DATE(CalendarYear,12,1)-WEEKDAY(DATE(CalendarYear,12,1),(InicioDeLaSemana="lunes")+1)+22</f>
        <v>46013</v>
      </c>
      <c r="C10" s="46">
        <v>46014</v>
      </c>
      <c r="D10" s="46">
        <v>46015</v>
      </c>
      <c r="E10" s="46">
        <v>46016</v>
      </c>
      <c r="F10" s="46">
        <v>46017</v>
      </c>
      <c r="G10" s="46">
        <v>46018</v>
      </c>
      <c r="H10" s="46">
        <v>46019</v>
      </c>
    </row>
    <row r="11" spans="1:9" s="5" customFormat="1" ht="102" customHeight="1" x14ac:dyDescent="0.2">
      <c r="B11" s="47"/>
      <c r="C11" s="45" t="s">
        <v>114</v>
      </c>
      <c r="D11" s="47"/>
      <c r="E11" s="45" t="s">
        <v>120</v>
      </c>
      <c r="F11" s="47"/>
      <c r="G11" s="47"/>
      <c r="H11" s="45" t="s">
        <v>115</v>
      </c>
    </row>
    <row r="12" spans="1:9" s="6" customFormat="1" ht="19.5" customHeight="1" x14ac:dyDescent="0.2">
      <c r="B12" s="43">
        <f t="array" ref="B12:H12">DaysAndWeeks+DATE(CalendarYear,12,1)-WEEKDAY(DATE(CalendarYear,12,1),(InicioDeLaSemana="lunes")+1)+29</f>
        <v>46020</v>
      </c>
      <c r="C12" s="43">
        <v>46021</v>
      </c>
      <c r="D12" s="43">
        <v>46022</v>
      </c>
      <c r="E12" s="43">
        <v>46023</v>
      </c>
      <c r="F12" s="43">
        <v>46024</v>
      </c>
      <c r="G12" s="43">
        <v>46025</v>
      </c>
      <c r="H12" s="43">
        <v>46026</v>
      </c>
    </row>
    <row r="13" spans="1:9" s="5" customFormat="1" ht="96.75" customHeight="1" x14ac:dyDescent="0.2">
      <c r="B13" s="44"/>
      <c r="C13" s="45" t="s">
        <v>116</v>
      </c>
      <c r="D13" s="44"/>
      <c r="E13" s="45" t="s">
        <v>121</v>
      </c>
      <c r="F13" s="44"/>
      <c r="G13" s="44"/>
      <c r="H13" s="44"/>
    </row>
    <row r="14" spans="1:9" s="6" customFormat="1" ht="19.5" customHeight="1" x14ac:dyDescent="0.2">
      <c r="B14" s="46">
        <f t="array" ref="B14:C14">DaysAndWeeks+DATE(CalendarYear,12,1)-WEEKDAY(DATE(CalendarYear,12,1),(InicioDeLaSemana="lunes")+1)+36</f>
        <v>46027</v>
      </c>
      <c r="C14" s="46">
        <v>46028</v>
      </c>
      <c r="D14" s="29" t="s">
        <v>0</v>
      </c>
      <c r="E14" s="29"/>
      <c r="F14" s="29"/>
      <c r="G14" s="29"/>
      <c r="H14" s="29"/>
    </row>
    <row r="15" spans="1:9" s="5" customFormat="1" ht="76.5" customHeight="1" x14ac:dyDescent="0.2">
      <c r="B15" s="47"/>
      <c r="C15" s="45"/>
      <c r="D15" s="48"/>
      <c r="E15" s="48"/>
      <c r="F15" s="48"/>
      <c r="G15" s="48"/>
      <c r="H15" s="48"/>
    </row>
  </sheetData>
  <mergeCells count="3">
    <mergeCell ref="B2:D2"/>
    <mergeCell ref="D14:H14"/>
    <mergeCell ref="D15:H15"/>
  </mergeCells>
  <conditionalFormatting sqref="B4:G4">
    <cfRule type="expression" dxfId="1" priority="1">
      <formula>DAY(B4)&gt;8</formula>
    </cfRule>
  </conditionalFormatting>
  <conditionalFormatting sqref="B12:H12 B14:C14">
    <cfRule type="expression" dxfId="0" priority="2">
      <formula>AND(DAY(B12)&gt;=1,DAY(B12)&lt;=15)</formula>
    </cfRule>
  </conditionalFormatting>
  <dataValidations count="8">
    <dataValidation allowBlank="1" showInputMessage="1" showErrorMessage="1" prompt="El día de la semana se determinará automáticamente" sqref="C3:H3" xr:uid="{00000000-0002-0000-0B00-000000000000}"/>
    <dataValidation allowBlank="1" showInputMessage="1" showErrorMessage="1" prompt="Calendario del mes de diciembre" sqref="A1" xr:uid="{00000000-0002-0000-0B00-000001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B00-000002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B00-000003000000}"/>
    <dataValidation allowBlank="1" showInputMessage="1" prompt="Escriba las notas del mes en la celda inferior." sqref="D14:H14" xr:uid="{00000000-0002-0000-0B00-000004000000}"/>
    <dataValidation allowBlank="1" showInputMessage="1" prompt="Escriba las notas del mes en esta celda." sqref="D15:H15" xr:uid="{00000000-0002-0000-0B00-000005000000}"/>
    <dataValidation allowBlank="1" showInputMessage="1" showErrorMessage="1" prompt="Las celdas de esta fila y las filas 7, 9, 11, 13 y 15 son para escribir notas diarias relacionadas con el día natural de la celda anterior." sqref="B5" xr:uid="{00000000-0002-0000-0B00-000006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B00-000007000000}"/>
  </dataValidations>
  <printOptions horizontalCentered="1"/>
  <pageMargins left="0.25" right="0.25" top="0.5" bottom="0.5" header="0.3" footer="0.3"/>
  <pageSetup paperSize="9" orientation="landscape" r:id="rId1"/>
  <headerFooter differentFirst="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Status xmlns="71af3243-3dd4-4a8d-8c0d-dd76da1f02a5">Not started</Status>
    <MediaServiceKeyPoints xmlns="71af3243-3dd4-4a8d-8c0d-dd76da1f02a5" xsi:nil="true"/>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79F111ED35F8CC479449609E8A0923A6" ma:contentTypeVersion="12" ma:contentTypeDescription="Create a new document." ma:contentTypeScope="" ma:versionID="426e97fa315356fffbdcd9876fe988c2">
  <xsd:schema xmlns:xsd="http://www.w3.org/2001/XMLSchema" xmlns:xs="http://www.w3.org/2001/XMLSchema" xmlns:p="http://schemas.microsoft.com/office/2006/metadata/properties" xmlns:ns2="71af3243-3dd4-4a8d-8c0d-dd76da1f02a5" xmlns:ns3="16c05727-aa75-4e4a-9b5f-8a80a1165891" targetNamespace="http://schemas.microsoft.com/office/2006/metadata/properties" ma:root="true" ma:fieldsID="14b8f0def80e6d70ce3def20c90759ae" ns2:_="" ns3:_="">
    <xsd:import namespace="71af3243-3dd4-4a8d-8c0d-dd76da1f02a5"/>
    <xsd:import namespace="16c05727-aa75-4e4a-9b5f-8a80a1165891"/>
    <xsd:element name="properties">
      <xsd:complexType>
        <xsd:sequence>
          <xsd:element name="documentManagement">
            <xsd:complexType>
              <xsd:all>
                <xsd:element ref="ns2:MediaServiceMetadata" minOccurs="0"/>
                <xsd:element ref="ns2:MediaServiceFastMetadata" minOccurs="0"/>
                <xsd:element ref="ns2:MediaServiceOCR" minOccurs="0"/>
                <xsd:element ref="ns2:MediaServiceAutoTags" minOccurs="0"/>
                <xsd:element ref="ns2:MediaServiceEventHashCode" minOccurs="0"/>
                <xsd:element ref="ns2:MediaServiceGenerationTime" minOccurs="0"/>
                <xsd:element ref="ns3:SharedWithUsers" minOccurs="0"/>
                <xsd:element ref="ns3:SharedWithDetails" minOccurs="0"/>
                <xsd:element ref="ns2:MediaServiceAutoKeyPoints" minOccurs="0"/>
                <xsd:element ref="ns2:MediaServiceKeyPoints" minOccurs="0"/>
                <xsd:element ref="ns2:MediaServiceDateTaken" minOccurs="0"/>
                <xsd:element ref="ns2:Statu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71af3243-3dd4-4a8d-8c0d-dd76da1f02a5"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CR" ma:index="10" nillable="true" ma:displayName="MediaServiceOCR" ma:internalName="MediaServiceOCR" ma:readOnly="true">
      <xsd:simpleType>
        <xsd:restriction base="dms:Note">
          <xsd:maxLength value="255"/>
        </xsd:restriction>
      </xsd:simpleType>
    </xsd:element>
    <xsd:element name="MediaServiceAutoTags" ma:index="11" nillable="true" ma:displayName="MediaServiceAutoTags" ma:internalName="MediaServiceAutoTags" ma:readOnly="true">
      <xsd:simpleType>
        <xsd:restriction base="dms:Text"/>
      </xsd:simpleType>
    </xsd:element>
    <xsd:element name="MediaServiceEventHashCode" ma:index="12" nillable="true" ma:displayName="MediaServiceEventHashCode" ma:hidden="true" ma:internalName="MediaServiceEventHashCode"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AutoKeyPoints" ma:index="16" nillable="true" ma:displayName="MediaServiceAutoKeyPoints" ma:hidden="true" ma:internalName="MediaServiceAutoKeyPoints" ma:readOnly="true">
      <xsd:simpleType>
        <xsd:restriction base="dms:Note"/>
      </xsd:simpleType>
    </xsd:element>
    <xsd:element name="MediaServiceKeyPoints" ma:index="17" nillable="true" ma:displayName="KeyPoints" ma:internalName="MediaServiceKeyPoints" ma:readOnly="false">
      <xsd:simpleType>
        <xsd:restriction base="dms:Note">
          <xsd:maxLength value="255"/>
        </xsd:restriction>
      </xsd:simpleType>
    </xsd:element>
    <xsd:element name="MediaServiceDateTaken" ma:index="18" nillable="true" ma:displayName="MediaServiceDateTaken" ma:hidden="true" ma:internalName="MediaServiceDateTaken" ma:readOnly="true">
      <xsd:simpleType>
        <xsd:restriction base="dms:Text"/>
      </xsd:simpleType>
    </xsd:element>
    <xsd:element name="Status" ma:index="19" nillable="true" ma:displayName="Status" ma:default="Not started" ma:format="Dropdown" ma:internalName="Status">
      <xsd:simpleType>
        <xsd:restriction base="dms:Choice">
          <xsd:enumeration value="Not started"/>
          <xsd:enumeration value="In Progress"/>
          <xsd:enumeration value="Completed"/>
        </xsd:restriction>
      </xsd:simpleType>
    </xsd:element>
  </xsd:schema>
  <xsd:schema xmlns:xsd="http://www.w3.org/2001/XMLSchema" xmlns:xs="http://www.w3.org/2001/XMLSchema" xmlns:dms="http://schemas.microsoft.com/office/2006/documentManagement/types" xmlns:pc="http://schemas.microsoft.com/office/infopath/2007/PartnerControls" targetNamespace="16c05727-aa75-4e4a-9b5f-8a80a1165891" elementFormDefault="qualified">
    <xsd:import namespace="http://schemas.microsoft.com/office/2006/documentManagement/types"/>
    <xsd:import namespace="http://schemas.microsoft.com/office/infopath/2007/PartnerControls"/>
    <xsd:element name="SharedWithUsers" ma:index="14"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5"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B9DC8601-1110-494A-8C5D-E21BD4AA5AA7}">
  <ds:schemaRefs>
    <ds:schemaRef ds:uri="http://schemas.microsoft.com/office/2006/metadata/properties"/>
    <ds:schemaRef ds:uri="http://schemas.microsoft.com/office/infopath/2007/PartnerControls"/>
    <ds:schemaRef ds:uri="71af3243-3dd4-4a8d-8c0d-dd76da1f02a5"/>
  </ds:schemaRefs>
</ds:datastoreItem>
</file>

<file path=customXml/itemProps2.xml><?xml version="1.0" encoding="utf-8"?>
<ds:datastoreItem xmlns:ds="http://schemas.openxmlformats.org/officeDocument/2006/customXml" ds:itemID="{7550ED7A-F40D-4202-BC8A-572A5FDC2D5C}">
  <ds:schemaRefs>
    <ds:schemaRef ds:uri="http://schemas.microsoft.com/sharepoint/v3/contenttype/forms"/>
  </ds:schemaRefs>
</ds:datastoreItem>
</file>

<file path=customXml/itemProps3.xml><?xml version="1.0" encoding="utf-8"?>
<ds:datastoreItem xmlns:ds="http://schemas.openxmlformats.org/officeDocument/2006/customXml" ds:itemID="{61EF227C-DC09-4996-BA58-3E29E07C9A77}">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71af3243-3dd4-4a8d-8c0d-dd76da1f02a5"/>
    <ds:schemaRef ds:uri="16c05727-aa75-4e4a-9b5f-8a80a1165891"/>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Template>TM34128371</Template>
  <Application>Microsoft Excel</Application>
  <DocSecurity>0</DocSecurity>
  <ScaleCrop>false</ScaleCrop>
  <HeadingPairs>
    <vt:vector size="4" baseType="variant">
      <vt:variant>
        <vt:lpstr>Hojas de cálculo</vt:lpstr>
      </vt:variant>
      <vt:variant>
        <vt:i4>12</vt:i4>
      </vt:variant>
      <vt:variant>
        <vt:lpstr>Rangos con nombre</vt:lpstr>
      </vt:variant>
      <vt:variant>
        <vt:i4>39</vt:i4>
      </vt:variant>
    </vt:vector>
  </HeadingPairs>
  <TitlesOfParts>
    <vt:vector size="51" baseType="lpstr">
      <vt:lpstr>Enero</vt:lpstr>
      <vt:lpstr>Febrero</vt:lpstr>
      <vt:lpstr>Marzo</vt:lpstr>
      <vt:lpstr>Abril</vt:lpstr>
      <vt:lpstr>Mayo</vt:lpstr>
      <vt:lpstr>Junio</vt:lpstr>
      <vt:lpstr>Julio</vt:lpstr>
      <vt:lpstr>Agosto</vt:lpstr>
      <vt:lpstr>Septiembre</vt:lpstr>
      <vt:lpstr>Octubre</vt:lpstr>
      <vt:lpstr>Noviembre</vt:lpstr>
      <vt:lpstr>Diciembre</vt:lpstr>
      <vt:lpstr>Abril!Área_de_impresión</vt:lpstr>
      <vt:lpstr>Agosto!Área_de_impresión</vt:lpstr>
      <vt:lpstr>Diciembre!Área_de_impresión</vt:lpstr>
      <vt:lpstr>Enero!Área_de_impresión</vt:lpstr>
      <vt:lpstr>Febrero!Área_de_impresión</vt:lpstr>
      <vt:lpstr>Julio!Área_de_impresión</vt:lpstr>
      <vt:lpstr>Junio!Área_de_impresión</vt:lpstr>
      <vt:lpstr>Marzo!Área_de_impresión</vt:lpstr>
      <vt:lpstr>Mayo!Área_de_impresión</vt:lpstr>
      <vt:lpstr>Noviembre!Área_de_impresión</vt:lpstr>
      <vt:lpstr>Octubre!Área_de_impresión</vt:lpstr>
      <vt:lpstr>Septiembre!Área_de_impresión</vt:lpstr>
      <vt:lpstr>CalendarYear</vt:lpstr>
      <vt:lpstr>ColumnTitleRegion1..H12.1</vt:lpstr>
      <vt:lpstr>ColumnTitleRegion1..H12.10</vt:lpstr>
      <vt:lpstr>ColumnTitleRegion1..H12.11</vt:lpstr>
      <vt:lpstr>ColumnTitleRegion1..H12.12</vt:lpstr>
      <vt:lpstr>ColumnTitleRegion1..H12.2</vt:lpstr>
      <vt:lpstr>ColumnTitleRegion1..H12.3</vt:lpstr>
      <vt:lpstr>ColumnTitleRegion1..H12.4</vt:lpstr>
      <vt:lpstr>ColumnTitleRegion1..H12.5</vt:lpstr>
      <vt:lpstr>ColumnTitleRegion1..H12.6</vt:lpstr>
      <vt:lpstr>ColumnTitleRegion1..H12.7</vt:lpstr>
      <vt:lpstr>ColumnTitleRegion1..H12.8</vt:lpstr>
      <vt:lpstr>ColumnTitleRegion1..H12.9</vt:lpstr>
      <vt:lpstr>ColumnTitleRegion2..C14.1</vt:lpstr>
      <vt:lpstr>ColumnTitleRegion2..C14.10</vt:lpstr>
      <vt:lpstr>ColumnTitleRegion2..C14.11</vt:lpstr>
      <vt:lpstr>ColumnTitleRegion2..C14.12</vt:lpstr>
      <vt:lpstr>ColumnTitleRegion2..C14.2</vt:lpstr>
      <vt:lpstr>ColumnTitleRegion2..C14.3</vt:lpstr>
      <vt:lpstr>ColumnTitleRegion2..C14.4</vt:lpstr>
      <vt:lpstr>ColumnTitleRegion2..C14.5</vt:lpstr>
      <vt:lpstr>ColumnTitleRegion2..C14.6</vt:lpstr>
      <vt:lpstr>ColumnTitleRegion2..C14.7</vt:lpstr>
      <vt:lpstr>ColumnTitleRegion2..C14.8</vt:lpstr>
      <vt:lpstr>ColumnTitleRegion2..C14.9</vt:lpstr>
      <vt:lpstr>InicioDeLaSemana</vt:lpstr>
      <vt:lpstr>RowTitleRegion1..K3</vt:lpstr>
    </vt:vector>
  </TitlesOfParts>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
  <cp:lastModifiedBy/>
  <dcterms:created xsi:type="dcterms:W3CDTF">2020-10-06T20:15:16Z</dcterms:created>
  <dcterms:modified xsi:type="dcterms:W3CDTF">2025-04-16T14:36:19Z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0x01010079F111ED35F8CC479449609E8A0923A6</vt:lpwstr>
  </property>
</Properties>
</file>